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ntabilidade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AAAA"/>
    <numFmt numFmtId="165" formatCode="&quot;R$&quot; #.##0,00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.5"/>
    </font>
    <font>
      <name val="Calibri"/>
      <b val="1"/>
      <sz val="10.5"/>
    </font>
  </fonts>
  <fills count="8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D1FAE5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center" vertical="center"/>
    </xf>
    <xf numFmtId="165" fontId="3" fillId="3" borderId="1" pivotButton="0" quotePrefix="0" xfId="0"/>
    <xf numFmtId="165" fontId="3" fillId="4" borderId="1" pivotButton="0" quotePrefix="0" xfId="0"/>
    <xf numFmtId="10" fontId="3" fillId="4" borderId="1" pivotButton="0" quotePrefix="0" xfId="0"/>
    <xf numFmtId="0" fontId="3" fillId="4" borderId="1" applyAlignment="1" pivotButton="0" quotePrefix="0" xfId="0">
      <alignment horizontal="center" vertical="center"/>
    </xf>
    <xf numFmtId="10" fontId="3" fillId="3" borderId="1" pivotButton="0" quotePrefix="0" xfId="0"/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center" vertical="center"/>
    </xf>
    <xf numFmtId="165" fontId="3" fillId="5" borderId="1" pivotButton="0" quotePrefix="0" xfId="0"/>
    <xf numFmtId="10" fontId="3" fillId="5" borderId="1" pivotButton="0" quotePrefix="0" xfId="0"/>
    <xf numFmtId="0" fontId="3" fillId="5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center" vertical="center"/>
    </xf>
    <xf numFmtId="0" fontId="0" fillId="6" borderId="1" applyAlignment="1" pivotButton="0" quotePrefix="0" xfId="0">
      <alignment horizontal="center" vertical="center"/>
    </xf>
    <xf numFmtId="165" fontId="4" fillId="6" borderId="1" applyAlignment="1" pivotButton="0" quotePrefix="0" xfId="0">
      <alignment horizontal="center" vertical="center"/>
    </xf>
    <xf numFmtId="10" fontId="4" fillId="6" borderId="1" applyAlignment="1" pivotButton="0" quotePrefix="0" xfId="0">
      <alignment horizontal="center" vertical="center"/>
    </xf>
    <xf numFmtId="0" fontId="4" fillId="4" borderId="1" pivotButton="0" quotePrefix="0" xfId="0"/>
    <xf numFmtId="165" fontId="3" fillId="4" borderId="1" applyAlignment="1" pivotButton="0" quotePrefix="0" xfId="0">
      <alignment horizontal="center" vertical="center"/>
    </xf>
    <xf numFmtId="0" fontId="4" fillId="5" borderId="1" pivotButton="0" quotePrefix="0" xfId="0"/>
    <xf numFmtId="165" fontId="3" fillId="5" borderId="1" applyAlignment="1" pivotButton="0" quotePrefix="0" xfId="0">
      <alignment horizontal="center" vertical="center"/>
    </xf>
    <xf numFmtId="10" fontId="3" fillId="5" borderId="1" applyAlignment="1" pivotButton="0" quotePrefix="0" xfId="0">
      <alignment horizontal="center" vertical="center"/>
    </xf>
    <xf numFmtId="10" fontId="3" fillId="4" borderId="1" applyAlignment="1" pivotButton="0" quotePrefix="0" xfId="0">
      <alignment horizontal="center" vertical="center"/>
    </xf>
    <xf numFmtId="0" fontId="2" fillId="7" borderId="0" applyAlignment="1" pivotButton="0" quotePrefix="0" xfId="0">
      <alignment horizontal="center" vertical="center"/>
    </xf>
    <xf numFmtId="0" fontId="4" fillId="0" borderId="1" pivotButton="0" quotePrefix="0" xfId="0"/>
    <xf numFmtId="0" fontId="0" fillId="3" borderId="1" pivotButton="0" quotePrefix="0" xfId="0"/>
    <xf numFmtId="10" fontId="3" fillId="0" borderId="1" pivotButton="0" quotePrefix="0" xfId="0"/>
    <xf numFmtId="165" fontId="3" fillId="0" borderId="1" pivotButton="0" quotePrefix="0" xfId="0"/>
    <xf numFmtId="0" fontId="3" fillId="0" borderId="1" pivotButton="0" quotePrefix="0" xfId="0"/>
    <xf numFmtId="0" fontId="3" fillId="4" borderId="1" pivotButton="0" quotePrefix="0" xfId="0"/>
    <xf numFmtId="0" fontId="3" fillId="5" borderId="1" pivotButton="0" quotePrefix="0" xfId="0"/>
    <xf numFmtId="0" fontId="4" fillId="0" borderId="0" applyAlignment="1" pivotButton="0" quotePrefix="0" xfId="0">
      <alignment horizontal="center" vertical="top"/>
    </xf>
    <xf numFmtId="0" fontId="3" fillId="0" borderId="0" applyAlignment="1" pivotButton="0" quotePrefix="0" xfId="0">
      <alignment horizontal="left" vertical="center" wrapText="1"/>
    </xf>
    <xf numFmtId="0" fontId="4" fillId="0" borderId="0" pivotButton="0" quotePrefix="0" xfId="0"/>
    <xf numFmtId="164" fontId="3" fillId="4" borderId="1" applyAlignment="1" pivotButton="0" quotePrefix="0" xfId="0">
      <alignment horizontal="center" vertical="center"/>
    </xf>
    <xf numFmtId="165" fontId="3" fillId="3" borderId="1" pivotButton="0" quotePrefix="0" xfId="0"/>
    <xf numFmtId="165" fontId="3" fillId="4" borderId="1" pivotButton="0" quotePrefix="0" xfId="0"/>
    <xf numFmtId="164" fontId="3" fillId="5" borderId="1" applyAlignment="1" pivotButton="0" quotePrefix="0" xfId="0">
      <alignment horizontal="center" vertical="center"/>
    </xf>
    <xf numFmtId="165" fontId="3" fillId="5" borderId="1" pivotButton="0" quotePrefix="0" xfId="0"/>
    <xf numFmtId="165" fontId="4" fillId="6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  <xf numFmtId="165" fontId="3" fillId="0" borderId="1" pivotButton="0" quotePrefix="0" xfId="0"/>
  </cellXfs>
  <cellStyles count="1">
    <cellStyle name="Normal" xfId="0" builtinId="0" hidden="0"/>
  </cellStyles>
  <dxfs count="2">
    <dxf>
      <font>
        <name val="Calibri"/>
        <b val="1"/>
        <color rgb="0022C55E"/>
        <sz val="10.5"/>
      </font>
      <fill>
        <patternFill patternType="solid">
          <fgColor rgb="00D1FAE5"/>
        </patternFill>
      </fill>
    </dxf>
    <dxf>
      <font>
        <name val="Calibri"/>
        <b val="1"/>
        <color rgb="00DC2626"/>
        <sz val="10.5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Rentabilidade (%) por Ativo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'Rentabilidade'!G3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'Rentabilidade'!$A$4:$A$12</f>
            </numRef>
          </cat>
          <val>
            <numRef>
              <f>'Rentabilidade'!$G$4:$G$12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Ativo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Rentabilidade (%)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Alocação por Categoria</a:t>
            </a:r>
          </a:p>
        </rich>
      </tx>
    </title>
    <plotArea>
      <pieChart>
        <varyColors val="1"/>
        <ser>
          <idx val="0"/>
          <order val="0"/>
          <tx>
            <strRef>
              <f>'Dashboard'!B21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'Dashboard'!$A$22:$A$26</f>
            </numRef>
          </cat>
          <val>
            <numRef>
              <f>'Dashboard'!$B$22:$B$26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792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504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2" customWidth="1" min="8" max="8"/>
    <col width="15" customWidth="1" min="9" max="9"/>
    <col width="17" customWidth="1" min="10" max="10"/>
    <col width="14" customWidth="1" min="11" max="11"/>
    <col width="13" customWidth="1" min="12" max="12"/>
    <col width="12" customWidth="1" min="13" max="13"/>
  </cols>
  <sheetData>
    <row r="1" ht="28" customHeight="1">
      <c r="A1" s="1" t="inlineStr">
        <is>
          <t>ANÁLISE DE RENTABILIDADE DE INVESTIMENTOS</t>
        </is>
      </c>
    </row>
    <row r="2"/>
    <row r="3">
      <c r="A3" s="2" t="inlineStr">
        <is>
          <t>Ativo</t>
        </is>
      </c>
      <c r="B3" s="2" t="inlineStr">
        <is>
          <t>Categoria</t>
        </is>
      </c>
      <c r="C3" s="2" t="inlineStr">
        <is>
          <t>Data Aplicação</t>
        </is>
      </c>
      <c r="D3" s="2" t="inlineStr">
        <is>
          <t>Valor Investido</t>
        </is>
      </c>
      <c r="E3" s="2" t="inlineStr">
        <is>
          <t>Valor Atual</t>
        </is>
      </c>
      <c r="F3" s="2" t="inlineStr">
        <is>
          <t>Rendimento (R$)</t>
        </is>
      </c>
      <c r="G3" s="2" t="inlineStr">
        <is>
          <t>Rentabilidade (%)</t>
        </is>
      </c>
      <c r="H3" s="2" t="inlineStr">
        <is>
          <t>Meses Decorridos</t>
        </is>
      </c>
      <c r="I3" s="2" t="inlineStr">
        <is>
          <t>Rentab. Mensal (%)</t>
        </is>
      </c>
      <c r="J3" s="2" t="inlineStr">
        <is>
          <t>Rentab. Anualizada (%)</t>
        </is>
      </c>
      <c r="K3" s="2" t="inlineStr">
        <is>
          <t>CDI Período (%)</t>
        </is>
      </c>
      <c r="L3" s="2" t="inlineStr">
        <is>
          <t>Acima do CDI?</t>
        </is>
      </c>
      <c r="M3" s="2" t="inlineStr">
        <is>
          <t>Status</t>
        </is>
      </c>
    </row>
    <row r="4">
      <c r="A4" s="3" t="inlineStr">
        <is>
          <t>Tesouro Selic 2029</t>
        </is>
      </c>
      <c r="B4" s="3" t="inlineStr">
        <is>
          <t>Tesouro Direto</t>
        </is>
      </c>
      <c r="C4" s="36" t="n">
        <v>46032</v>
      </c>
      <c r="D4" s="37" t="n">
        <v>15000</v>
      </c>
      <c r="E4" s="37" t="n">
        <v>15870</v>
      </c>
      <c r="F4" s="38">
        <f>E4-D4</f>
        <v/>
      </c>
      <c r="G4" s="7">
        <f>IFERROR(F4/D4,0)</f>
        <v/>
      </c>
      <c r="H4" s="8">
        <f>MAX(1,DATEDIF(C4,TODAY(),"m"))</f>
        <v/>
      </c>
      <c r="I4" s="7">
        <f>IFERROR(G4/H4,0)</f>
        <v/>
      </c>
      <c r="J4" s="7">
        <f>IFERROR((1+I4)^12-1,0)</f>
        <v/>
      </c>
      <c r="K4" s="9" t="n">
        <v>0.08500000000000001</v>
      </c>
      <c r="L4" s="8">
        <f>IF(G4&gt;K4,"Sim","Não")</f>
        <v/>
      </c>
      <c r="M4" s="8">
        <f>IF(G4&gt;0,"Positivo","Negativo")</f>
        <v/>
      </c>
    </row>
    <row r="5">
      <c r="A5" s="10" t="inlineStr">
        <is>
          <t>CDB Banco Alfa 110% CDI</t>
        </is>
      </c>
      <c r="B5" s="10" t="inlineStr">
        <is>
          <t>Renda Fixa</t>
        </is>
      </c>
      <c r="C5" s="39" t="n">
        <v>46037</v>
      </c>
      <c r="D5" s="37" t="n">
        <v>12000</v>
      </c>
      <c r="E5" s="37" t="n">
        <v>12660</v>
      </c>
      <c r="F5" s="40">
        <f>E5-D5</f>
        <v/>
      </c>
      <c r="G5" s="13">
        <f>IFERROR(F5/D5,0)</f>
        <v/>
      </c>
      <c r="H5" s="14">
        <f>MAX(1,DATEDIF(C5,TODAY(),"m"))</f>
        <v/>
      </c>
      <c r="I5" s="13">
        <f>IFERROR(G5/H5,0)</f>
        <v/>
      </c>
      <c r="J5" s="13">
        <f>IFERROR((1+I5)^12-1,0)</f>
        <v/>
      </c>
      <c r="K5" s="9" t="n">
        <v>0.08500000000000001</v>
      </c>
      <c r="L5" s="14">
        <f>IF(G5&gt;K5,"Sim","Não")</f>
        <v/>
      </c>
      <c r="M5" s="14">
        <f>IF(G5&gt;0,"Positivo","Negativo")</f>
        <v/>
      </c>
    </row>
    <row r="6">
      <c r="A6" s="3" t="inlineStr">
        <is>
          <t>Ações PETR4</t>
        </is>
      </c>
      <c r="B6" s="3" t="inlineStr">
        <is>
          <t>Ações</t>
        </is>
      </c>
      <c r="C6" s="36" t="n">
        <v>46058</v>
      </c>
      <c r="D6" s="37" t="n">
        <v>8000</v>
      </c>
      <c r="E6" s="37" t="n">
        <v>8720</v>
      </c>
      <c r="F6" s="38">
        <f>E6-D6</f>
        <v/>
      </c>
      <c r="G6" s="7">
        <f>IFERROR(F6/D6,0)</f>
        <v/>
      </c>
      <c r="H6" s="8">
        <f>MAX(1,DATEDIF(C6,TODAY(),"m"))</f>
        <v/>
      </c>
      <c r="I6" s="7">
        <f>IFERROR(G6/H6,0)</f>
        <v/>
      </c>
      <c r="J6" s="7">
        <f>IFERROR((1+I6)^12-1,0)</f>
        <v/>
      </c>
      <c r="K6" s="9" t="n">
        <v>0.08500000000000001</v>
      </c>
      <c r="L6" s="8">
        <f>IF(G6&gt;K6,"Sim","Não")</f>
        <v/>
      </c>
      <c r="M6" s="8">
        <f>IF(G6&gt;0,"Positivo","Negativo")</f>
        <v/>
      </c>
    </row>
    <row r="7">
      <c r="A7" s="10" t="inlineStr">
        <is>
          <t>Ações VALE3</t>
        </is>
      </c>
      <c r="B7" s="10" t="inlineStr">
        <is>
          <t>Ações</t>
        </is>
      </c>
      <c r="C7" s="39" t="n">
        <v>46073</v>
      </c>
      <c r="D7" s="37" t="n">
        <v>6000</v>
      </c>
      <c r="E7" s="37" t="n">
        <v>5580</v>
      </c>
      <c r="F7" s="40">
        <f>E7-D7</f>
        <v/>
      </c>
      <c r="G7" s="13">
        <f>IFERROR(F7/D7,0)</f>
        <v/>
      </c>
      <c r="H7" s="14">
        <f>MAX(1,DATEDIF(C7,TODAY(),"m"))</f>
        <v/>
      </c>
      <c r="I7" s="13">
        <f>IFERROR(G7/H7,0)</f>
        <v/>
      </c>
      <c r="J7" s="13">
        <f>IFERROR((1+I7)^12-1,0)</f>
        <v/>
      </c>
      <c r="K7" s="9" t="n">
        <v>0.08500000000000001</v>
      </c>
      <c r="L7" s="14">
        <f>IF(G7&gt;K7,"Sim","Não")</f>
        <v/>
      </c>
      <c r="M7" s="14">
        <f>IF(G7&gt;0,"Positivo","Negativo")</f>
        <v/>
      </c>
    </row>
    <row r="8">
      <c r="A8" s="3" t="inlineStr">
        <is>
          <t>FII HGLG11</t>
        </is>
      </c>
      <c r="B8" s="3" t="inlineStr">
        <is>
          <t>Fundos Imobiliários</t>
        </is>
      </c>
      <c r="C8" s="36" t="n">
        <v>46027</v>
      </c>
      <c r="D8" s="37" t="n">
        <v>10000</v>
      </c>
      <c r="E8" s="37" t="n">
        <v>10450</v>
      </c>
      <c r="F8" s="38">
        <f>E8-D8</f>
        <v/>
      </c>
      <c r="G8" s="7">
        <f>IFERROR(F8/D8,0)</f>
        <v/>
      </c>
      <c r="H8" s="8">
        <f>MAX(1,DATEDIF(C8,TODAY(),"m"))</f>
        <v/>
      </c>
      <c r="I8" s="7">
        <f>IFERROR(G8/H8,0)</f>
        <v/>
      </c>
      <c r="J8" s="7">
        <f>IFERROR((1+I8)^12-1,0)</f>
        <v/>
      </c>
      <c r="K8" s="9" t="n">
        <v>0.08500000000000001</v>
      </c>
      <c r="L8" s="8">
        <f>IF(G8&gt;K8,"Sim","Não")</f>
        <v/>
      </c>
      <c r="M8" s="8">
        <f>IF(G8&gt;0,"Positivo","Negativo")</f>
        <v/>
      </c>
    </row>
    <row r="9">
      <c r="A9" s="10" t="inlineStr">
        <is>
          <t>FII XPML11</t>
        </is>
      </c>
      <c r="B9" s="10" t="inlineStr">
        <is>
          <t>Fundos Imobiliários</t>
        </is>
      </c>
      <c r="C9" s="39" t="n">
        <v>46082</v>
      </c>
      <c r="D9" s="37" t="n">
        <v>7000</v>
      </c>
      <c r="E9" s="37" t="n">
        <v>7140</v>
      </c>
      <c r="F9" s="40">
        <f>E9-D9</f>
        <v/>
      </c>
      <c r="G9" s="13">
        <f>IFERROR(F9/D9,0)</f>
        <v/>
      </c>
      <c r="H9" s="14">
        <f>MAX(1,DATEDIF(C9,TODAY(),"m"))</f>
        <v/>
      </c>
      <c r="I9" s="13">
        <f>IFERROR(G9/H9,0)</f>
        <v/>
      </c>
      <c r="J9" s="13">
        <f>IFERROR((1+I9)^12-1,0)</f>
        <v/>
      </c>
      <c r="K9" s="9" t="n">
        <v>0.08500000000000001</v>
      </c>
      <c r="L9" s="14">
        <f>IF(G9&gt;K9,"Sim","Não")</f>
        <v/>
      </c>
      <c r="M9" s="14">
        <f>IF(G9&gt;0,"Positivo","Negativo")</f>
        <v/>
      </c>
    </row>
    <row r="10">
      <c r="A10" s="3" t="inlineStr">
        <is>
          <t>Fundo Multimercado Prisma</t>
        </is>
      </c>
      <c r="B10" s="3" t="inlineStr">
        <is>
          <t>Fundos Multimercado</t>
        </is>
      </c>
      <c r="C10" s="36" t="n">
        <v>46042</v>
      </c>
      <c r="D10" s="37" t="n">
        <v>9000</v>
      </c>
      <c r="E10" s="37" t="n">
        <v>9540</v>
      </c>
      <c r="F10" s="38">
        <f>E10-D10</f>
        <v/>
      </c>
      <c r="G10" s="7">
        <f>IFERROR(F10/D10,0)</f>
        <v/>
      </c>
      <c r="H10" s="8">
        <f>MAX(1,DATEDIF(C10,TODAY(),"m"))</f>
        <v/>
      </c>
      <c r="I10" s="7">
        <f>IFERROR(G10/H10,0)</f>
        <v/>
      </c>
      <c r="J10" s="7">
        <f>IFERROR((1+I10)^12-1,0)</f>
        <v/>
      </c>
      <c r="K10" s="9" t="n">
        <v>0.08500000000000001</v>
      </c>
      <c r="L10" s="8">
        <f>IF(G10&gt;K10,"Sim","Não")</f>
        <v/>
      </c>
      <c r="M10" s="8">
        <f>IF(G10&gt;0,"Positivo","Negativo")</f>
        <v/>
      </c>
    </row>
    <row r="11">
      <c r="A11" s="10" t="inlineStr">
        <is>
          <t>LCI Banco Ouro</t>
        </is>
      </c>
      <c r="B11" s="10" t="inlineStr">
        <is>
          <t>Renda Fixa</t>
        </is>
      </c>
      <c r="C11" s="39" t="n">
        <v>46054</v>
      </c>
      <c r="D11" s="37" t="n">
        <v>11000</v>
      </c>
      <c r="E11" s="37" t="n">
        <v>11440</v>
      </c>
      <c r="F11" s="40">
        <f>E11-D11</f>
        <v/>
      </c>
      <c r="G11" s="13">
        <f>IFERROR(F11/D11,0)</f>
        <v/>
      </c>
      <c r="H11" s="14">
        <f>MAX(1,DATEDIF(C11,TODAY(),"m"))</f>
        <v/>
      </c>
      <c r="I11" s="13">
        <f>IFERROR(G11/H11,0)</f>
        <v/>
      </c>
      <c r="J11" s="13">
        <f>IFERROR((1+I11)^12-1,0)</f>
        <v/>
      </c>
      <c r="K11" s="9" t="n">
        <v>0.08500000000000001</v>
      </c>
      <c r="L11" s="14">
        <f>IF(G11&gt;K11,"Sim","Não")</f>
        <v/>
      </c>
      <c r="M11" s="14">
        <f>IF(G11&gt;0,"Positivo","Negativo")</f>
        <v/>
      </c>
    </row>
    <row r="12">
      <c r="A12" s="3" t="inlineStr">
        <is>
          <t>Tesouro IPCA+ 2035</t>
        </is>
      </c>
      <c r="B12" s="3" t="inlineStr">
        <is>
          <t>Tesouro Direto</t>
        </is>
      </c>
      <c r="C12" s="36" t="n">
        <v>46047</v>
      </c>
      <c r="D12" s="37" t="n">
        <v>13000</v>
      </c>
      <c r="E12" s="37" t="n">
        <v>13650</v>
      </c>
      <c r="F12" s="38">
        <f>E12-D12</f>
        <v/>
      </c>
      <c r="G12" s="7">
        <f>IFERROR(F12/D12,0)</f>
        <v/>
      </c>
      <c r="H12" s="8">
        <f>MAX(1,DATEDIF(C12,TODAY(),"m"))</f>
        <v/>
      </c>
      <c r="I12" s="7">
        <f>IFERROR(G12/H12,0)</f>
        <v/>
      </c>
      <c r="J12" s="7">
        <f>IFERROR((1+I12)^12-1,0)</f>
        <v/>
      </c>
      <c r="K12" s="9" t="n">
        <v>0.08500000000000001</v>
      </c>
      <c r="L12" s="8">
        <f>IF(G12&gt;K12,"Sim","Não")</f>
        <v/>
      </c>
      <c r="M12" s="8">
        <f>IF(G12&gt;0,"Positivo","Negativo")</f>
        <v/>
      </c>
    </row>
    <row r="13">
      <c r="A13" s="15" t="inlineStr">
        <is>
          <t>TOTAL / MÉDIA</t>
        </is>
      </c>
      <c r="B13" s="15" t="n"/>
      <c r="C13" s="16" t="n"/>
      <c r="D13" s="41">
        <f>SUM(D4:D12)</f>
        <v/>
      </c>
      <c r="E13" s="41">
        <f>SUM(E4:E12)</f>
        <v/>
      </c>
      <c r="F13" s="41">
        <f>SUM(F4:F12)</f>
        <v/>
      </c>
      <c r="G13" s="18">
        <f>IFERROR(F13/D13,0)</f>
        <v/>
      </c>
      <c r="H13" s="15">
        <f>AVERAGE(H4:H12)</f>
        <v/>
      </c>
      <c r="I13" s="18">
        <f>AVERAGE(I4:I12)</f>
        <v/>
      </c>
      <c r="J13" s="18">
        <f>AVERAGE(J4:J12)</f>
        <v/>
      </c>
      <c r="K13" s="18">
        <f>AVERAGE(K4:K12)</f>
        <v/>
      </c>
      <c r="L13" s="15">
        <f>COUNTIF(L4:L12,"Sim")&amp;" de "&amp;COUNT(L4:L12)</f>
        <v/>
      </c>
      <c r="M13" s="15" t="inlineStr"/>
    </row>
  </sheetData>
  <mergeCells count="1">
    <mergeCell ref="A1:M1"/>
  </mergeCells>
  <conditionalFormatting sqref="G4:G12">
    <cfRule type="cellIs" priority="1" operator="greaterThan" dxfId="0">
      <formula>0</formula>
    </cfRule>
    <cfRule type="cellIs" priority="2" operator="lessThan" dxfId="1">
      <formula>0</formula>
    </cfRule>
  </conditionalFormatting>
  <conditionalFormatting sqref="M4:M12">
    <cfRule type="expression" priority="3" dxfId="0">
      <formula>M4="Positivo"</formula>
    </cfRule>
    <cfRule type="expression" priority="4" dxfId="1">
      <formula>M4="Negativo"</formula>
    </cfRule>
  </conditionalFormatting>
  <conditionalFormatting sqref="L4:L12">
    <cfRule type="expression" priority="5" dxfId="0">
      <formula>L4="Sim"</formula>
    </cfRule>
  </conditionalFormatting>
  <dataValidations count="1">
    <dataValidation sqref="B4:B12" showErrorMessage="1" showInputMessage="1" allowBlank="1" type="list">
      <formula1>"Tesouro Direto,Renda Fixa,Ações,Fundos Imobiliários,Fundos Multimercado"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selection activeCell="A1" sqref="A1"/>
    </sheetView>
  </sheetViews>
  <sheetFormatPr baseColWidth="8" defaultRowHeight="15"/>
  <cols>
    <col width="28" customWidth="1" min="1" max="1"/>
    <col width="24" customWidth="1" min="2" max="2"/>
  </cols>
  <sheetData>
    <row r="1" ht="28" customHeight="1">
      <c r="A1" s="1" t="inlineStr">
        <is>
          <t>DASHBOARD DE RENTABILIDADE</t>
        </is>
      </c>
    </row>
    <row r="2"/>
    <row r="3">
      <c r="A3" s="2" t="inlineStr">
        <is>
          <t>Indicador</t>
        </is>
      </c>
      <c r="B3" s="2" t="inlineStr">
        <is>
          <t>Valor</t>
        </is>
      </c>
    </row>
    <row r="4">
      <c r="A4" s="19" t="inlineStr">
        <is>
          <t>Total Investido</t>
        </is>
      </c>
      <c r="B4" s="42">
        <f>Rentabilidade!D13</f>
        <v/>
      </c>
    </row>
    <row r="5">
      <c r="A5" s="21" t="inlineStr">
        <is>
          <t>Valor Atual da Carteira</t>
        </is>
      </c>
      <c r="B5" s="43">
        <f>Rentabilidade!E13</f>
        <v/>
      </c>
    </row>
    <row r="6">
      <c r="A6" s="19" t="inlineStr">
        <is>
          <t>Rendimento Total (R$)</t>
        </is>
      </c>
      <c r="B6" s="42">
        <f>Rentabilidade!F13</f>
        <v/>
      </c>
    </row>
    <row r="7">
      <c r="A7" s="21" t="inlineStr">
        <is>
          <t>Rentabilidade Geral (%)</t>
        </is>
      </c>
      <c r="B7" s="23">
        <f>Rentabilidade!G13</f>
        <v/>
      </c>
    </row>
    <row r="8">
      <c r="A8" s="19" t="inlineStr">
        <is>
          <t>Rentabilidade Média Anualizada</t>
        </is>
      </c>
      <c r="B8" s="24">
        <f>Rentabilidade!J13</f>
        <v/>
      </c>
    </row>
    <row r="9">
      <c r="A9" s="21" t="inlineStr">
        <is>
          <t>CDI Médio do Período</t>
        </is>
      </c>
      <c r="B9" s="23">
        <f>Rentabilidade!K13</f>
        <v/>
      </c>
    </row>
    <row r="10">
      <c r="A10" s="19" t="inlineStr">
        <is>
          <t>Melhor Ativo</t>
        </is>
      </c>
      <c r="B10" s="8">
        <f>INDEX(Rentabilidade!A4:A12,MATCH(MAX(Rentabilidade!G4:G12),Rentabilidade!G4:G12,0))</f>
        <v/>
      </c>
    </row>
    <row r="11">
      <c r="A11" s="21" t="inlineStr">
        <is>
          <t>Pior Ativo</t>
        </is>
      </c>
      <c r="B11" s="14">
        <f>INDEX(Rentabilidade!A4:A12,MATCH(MIN(Rentabilidade!G4:G12),Rentabilidade!G4:G12,0))</f>
        <v/>
      </c>
    </row>
    <row r="12"/>
    <row r="13">
      <c r="A13" s="25" t="inlineStr">
        <is>
          <t>CONSULTA RÁPIDA DE ATIVO</t>
        </is>
      </c>
    </row>
    <row r="14">
      <c r="A14" s="26" t="inlineStr">
        <is>
          <t>Nome do Ativo:</t>
        </is>
      </c>
      <c r="B14" s="27" t="inlineStr">
        <is>
          <t>Ações PETR4</t>
        </is>
      </c>
    </row>
    <row r="15">
      <c r="A15" s="26" t="inlineStr">
        <is>
          <t>Rentabilidade (%):</t>
        </is>
      </c>
      <c r="B15" s="28">
        <f>IFERROR(VLOOKUP(B14,Rentabilidade!A4:M12,7,FALSE),"Não encontrado")</f>
        <v/>
      </c>
    </row>
    <row r="16">
      <c r="A16" s="26" t="inlineStr">
        <is>
          <t>Valor Investido:</t>
        </is>
      </c>
      <c r="B16" s="44">
        <f>IFERROR(VLOOKUP(B14,Rentabilidade!A4:M12,4,FALSE),"Não encontrado")</f>
        <v/>
      </c>
    </row>
    <row r="17">
      <c r="A17" s="26" t="inlineStr">
        <is>
          <t>Acima do CDI?</t>
        </is>
      </c>
      <c r="B17" s="30">
        <f>IFERROR(VLOOKUP(B14,Rentabilidade!A4:M12,12,FALSE),"Não encontrado")</f>
        <v/>
      </c>
    </row>
    <row r="18"/>
    <row r="19"/>
    <row r="20">
      <c r="A20" s="25" t="inlineStr">
        <is>
          <t>ALOCAÇÃO POR CATEGORIA</t>
        </is>
      </c>
    </row>
    <row r="21">
      <c r="A21" s="2" t="inlineStr">
        <is>
          <t>Categoria</t>
        </is>
      </c>
      <c r="B21" s="2" t="inlineStr">
        <is>
          <t>Valor Investido</t>
        </is>
      </c>
    </row>
    <row r="22">
      <c r="A22" s="31" t="inlineStr">
        <is>
          <t>Tesouro Direto</t>
        </is>
      </c>
      <c r="B22" s="38">
        <f>SUMIF(Rentabilidade!B4:B12,A22,Rentabilidade!D4:D12)</f>
        <v/>
      </c>
    </row>
    <row r="23">
      <c r="A23" s="32" t="inlineStr">
        <is>
          <t>Renda Fixa</t>
        </is>
      </c>
      <c r="B23" s="40">
        <f>SUMIF(Rentabilidade!B4:B12,A23,Rentabilidade!D4:D12)</f>
        <v/>
      </c>
    </row>
    <row r="24">
      <c r="A24" s="31" t="inlineStr">
        <is>
          <t>Ações</t>
        </is>
      </c>
      <c r="B24" s="38">
        <f>SUMIF(Rentabilidade!B4:B12,A24,Rentabilidade!D4:D12)</f>
        <v/>
      </c>
    </row>
    <row r="25">
      <c r="A25" s="32" t="inlineStr">
        <is>
          <t>Fundos Imobiliários</t>
        </is>
      </c>
      <c r="B25" s="40">
        <f>SUMIF(Rentabilidade!B4:B12,A25,Rentabilidade!D4:D12)</f>
        <v/>
      </c>
    </row>
    <row r="26">
      <c r="A26" s="31" t="inlineStr">
        <is>
          <t>Fundos Multimercado</t>
        </is>
      </c>
      <c r="B26" s="38">
        <f>SUMIF(Rentabilidade!B4:B12,A26,Rentabilidade!D4:D12)</f>
        <v/>
      </c>
    </row>
  </sheetData>
  <mergeCells count="3">
    <mergeCell ref="A1:H1"/>
    <mergeCell ref="A13:D13"/>
    <mergeCell ref="A20:D20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4" customWidth="1" min="1" max="1"/>
    <col width="95" customWidth="1" min="2" max="2"/>
  </cols>
  <sheetData>
    <row r="1" ht="28" customHeight="1">
      <c r="A1" s="1" t="inlineStr">
        <is>
          <t>INSTRUÇÕES DE USO — PLANILHA DE RENTABILIDADE</t>
        </is>
      </c>
    </row>
    <row r="2"/>
    <row r="3" ht="32" customHeight="1">
      <c r="A3" s="33" t="inlineStr">
        <is>
          <t>1.</t>
        </is>
      </c>
      <c r="B3" s="34" t="inlineStr">
        <is>
          <t>A aba 'Rentabilidade' contém os dados de cada ativo investido: valor aplicado, valor atual, data da aplicação e o CDI de referência do período.</t>
        </is>
      </c>
    </row>
    <row r="4" ht="32" customHeight="1">
      <c r="A4" s="33" t="inlineStr">
        <is>
          <t>2.</t>
        </is>
      </c>
      <c r="B4" s="34" t="inlineStr">
        <is>
          <t>As colunas em amarelo claro (Valor Investido, Valor Atual, Data Aplicação e CDI Período) são de preenchimento manual — atualize-as conforme sua carteira real.</t>
        </is>
      </c>
    </row>
    <row r="5" ht="32" customHeight="1">
      <c r="A5" s="33" t="inlineStr">
        <is>
          <t>3.</t>
        </is>
      </c>
      <c r="B5" s="34" t="inlineStr">
        <is>
          <t>As demais colunas são calculadas automaticamente por fórmulas: Rendimento (R$), Rentabilidade (%), Meses Decorridos, Rentabilidade Mensal e Anualizada.</t>
        </is>
      </c>
    </row>
    <row r="6" ht="32" customHeight="1">
      <c r="A6" s="33" t="inlineStr">
        <is>
          <t>4.</t>
        </is>
      </c>
      <c r="B6" s="34" t="inlineStr">
        <is>
          <t>A coluna 'Acima do CDI?' compara a rentabilidade do ativo com o CDI do período e indica 'Sim' ou 'Não'.</t>
        </is>
      </c>
    </row>
    <row r="7" ht="32" customHeight="1">
      <c r="A7" s="33" t="inlineStr">
        <is>
          <t>5.</t>
        </is>
      </c>
      <c r="B7" s="34" t="inlineStr">
        <is>
          <t>A coluna 'Status' mostra 'Positivo' (verde) quando o rendimento é maior que zero, e 'Negativo' (vermelho) caso contrário.</t>
        </is>
      </c>
    </row>
    <row r="8" ht="32" customHeight="1">
      <c r="A8" s="33" t="inlineStr">
        <is>
          <t>6.</t>
        </is>
      </c>
      <c r="B8" s="34" t="inlineStr">
        <is>
          <t>A linha de TOTAL/MÉDIA soma os valores investidos e calcula a rentabilidade geral da carteira.</t>
        </is>
      </c>
    </row>
    <row r="9" ht="32" customHeight="1">
      <c r="A9" s="33" t="inlineStr">
        <is>
          <t>7.</t>
        </is>
      </c>
      <c r="B9" s="34" t="inlineStr">
        <is>
          <t>A aba 'Dashboard' apresenta os principais indicadores consolidados: total investido, rendimento total, melhor e pior ativo.</t>
        </is>
      </c>
    </row>
    <row r="10" ht="32" customHeight="1">
      <c r="A10" s="33" t="inlineStr">
        <is>
          <t>8.</t>
        </is>
      </c>
      <c r="B10" s="34" t="inlineStr">
        <is>
          <t>Use a 'Consulta Rápida de Ativo' no Dashboard para digitar o nome de um ativo e obter automaticamente sua rentabilidade, valor investido e situação frente ao CDI (via VLOOKUP).</t>
        </is>
      </c>
    </row>
    <row r="11" ht="32" customHeight="1">
      <c r="A11" s="33" t="inlineStr">
        <is>
          <t>9.</t>
        </is>
      </c>
      <c r="B11" s="34" t="inlineStr">
        <is>
          <t>Os gráficos de barras e de pizza no Dashboard são atualizados automaticamente quando os dados da aba 'Rentabilidade' são alterados.</t>
        </is>
      </c>
    </row>
    <row r="12" ht="32" customHeight="1">
      <c r="A12" s="33" t="inlineStr">
        <is>
          <t>10.</t>
        </is>
      </c>
      <c r="B12" s="34" t="inlineStr">
        <is>
          <t>Recomenda-se atualizar os valores atuais mensalmente para manter a análise de rentabilidade sempre precisa.</t>
        </is>
      </c>
    </row>
    <row r="13"/>
    <row r="14">
      <c r="A14" s="25" t="inlineStr">
        <is>
          <t>Legenda de Cores:</t>
        </is>
      </c>
    </row>
    <row r="15">
      <c r="A15" s="35" t="inlineStr">
        <is>
          <t>Amarelo claro</t>
        </is>
      </c>
      <c r="B15" s="34" t="inlineStr">
        <is>
          <t>Célula de entrada manual (editável)</t>
        </is>
      </c>
    </row>
    <row r="16">
      <c r="A16" s="35" t="inlineStr">
        <is>
          <t>Verde</t>
        </is>
      </c>
      <c r="B16" s="34" t="inlineStr">
        <is>
          <t>Resultado positivo / acima do CDI</t>
        </is>
      </c>
    </row>
    <row r="17">
      <c r="A17" s="35" t="inlineStr">
        <is>
          <t>Vermelho</t>
        </is>
      </c>
      <c r="B17" s="34" t="inlineStr">
        <is>
          <t>Resultado negativo / abaixo do CDI</t>
        </is>
      </c>
    </row>
  </sheetData>
  <mergeCells count="2">
    <mergeCell ref="A1:F1"/>
    <mergeCell ref="A14:B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2026-07-21T17:32:51Z</dcterms:created>
  <dcterms:modified xmlns:dcterms="http://purl.org/dc/terms/" xmlns:xsi="http://www.w3.org/2001/XMLSchema-instance" xsi:type="dcterms:W3CDTF">2026-07-21T17:32:51Z</dcterms:modified>
</cp:coreProperties>
</file>