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e_Ranking" sheetId="1" state="visible" r:id="rId1"/>
    <sheet xmlns:r="http://schemas.openxmlformats.org/officeDocument/2006/relationships" name="Ranking_Dashboard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#.##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center" vertical="center" wrapText="1"/>
    </xf>
    <xf numFmtId="10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0" fontId="0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center" vertical="center" wrapText="1"/>
    </xf>
    <xf numFmtId="10" fontId="0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3" fillId="4" borderId="1" applyAlignment="1" pivotButton="0" quotePrefix="0" xfId="0">
      <alignment horizontal="left" vertical="center"/>
    </xf>
    <xf numFmtId="165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1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4" fillId="0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name val="Calibri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10 Vendedores por Receita Líquida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'Ranking_Dashboard'!B14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'Ranking_Dashboard'!$A$15:$A$24</f>
            </numRef>
          </cat>
          <val>
            <numRef>
              <f>'Ranking_Dashboard'!$B$15:$B$24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Receita Líquida (R$)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Vendedor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Participação da Receita por Canal de Venda</a:t>
            </a:r>
          </a:p>
        </rich>
      </tx>
    </title>
    <plotArea>
      <pieChart>
        <varyColors val="1"/>
        <ser>
          <idx val="0"/>
          <order val="0"/>
          <tx>
            <strRef>
              <f>'Ranking_Dashboard'!B28</f>
            </strRef>
          </tx>
          <spPr>
            <a:ln xmlns:a="http://schemas.openxmlformats.org/drawingml/2006/main">
              <a:prstDash val="solid"/>
            </a:ln>
          </spPr>
          <cat>
            <numRef>
              <f>'Ranking_Dashboard'!$A$29:$A$32</f>
            </numRef>
          </cat>
          <val>
            <numRef>
              <f>'Ranking_Dashboard'!$B$29:$B$32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Receita Líquida por Cidade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'Ranking_Dashboard'!G14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'Ranking_Dashboard'!$F$15:$F$24</f>
            </numRef>
          </cat>
          <val>
            <numRef>
              <f>'Ranking_Dashboard'!$G$15:$G$24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Cidade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11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11</col>
      <colOff>0</colOff>
      <row>20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19</col>
      <colOff>0</colOff>
      <row>2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8" customWidth="1" min="3" max="3"/>
    <col width="16" customWidth="1" min="4" max="4"/>
    <col width="6" customWidth="1" min="5" max="5"/>
    <col width="14" customWidth="1" min="6" max="6"/>
    <col width="20" customWidth="1" min="7" max="7"/>
    <col width="20" customWidth="1" min="8" max="8"/>
    <col width="13" customWidth="1" min="9" max="9"/>
    <col width="12" customWidth="1" min="10" max="10"/>
    <col width="14" customWidth="1" min="11" max="11"/>
    <col width="15" customWidth="1" min="12" max="12"/>
    <col width="12" customWidth="1" min="13" max="13"/>
    <col width="13" customWidth="1" min="14" max="14"/>
    <col width="15" customWidth="1" min="15" max="15"/>
    <col width="15" customWidth="1" min="16" max="16"/>
    <col width="16" customWidth="1" min="17" max="17"/>
    <col width="14" customWidth="1" min="18" max="18"/>
    <col width="16" customWidth="1" min="19" max="19"/>
    <col width="22" customWidth="1" min="20" max="20"/>
  </cols>
  <sheetData>
    <row r="1" ht="24" customHeight="1">
      <c r="A1" s="1" t="inlineStr">
        <is>
          <t>Base de Vendas - Ranking Comercial 2026</t>
        </is>
      </c>
    </row>
    <row r="2" ht="32" customHeight="1">
      <c r="A2" s="2" t="inlineStr">
        <is>
          <t>Data da Venda</t>
        </is>
      </c>
      <c r="B2" s="2" t="inlineStr">
        <is>
          <t>Mês/Ano</t>
        </is>
      </c>
      <c r="C2" s="2" t="inlineStr">
        <is>
          <t>Vendedor</t>
        </is>
      </c>
      <c r="D2" s="2" t="inlineStr">
        <is>
          <t>Cidade</t>
        </is>
      </c>
      <c r="E2" s="2" t="inlineStr">
        <is>
          <t>UF</t>
        </is>
      </c>
      <c r="F2" s="2" t="inlineStr">
        <is>
          <t>Canal de Venda</t>
        </is>
      </c>
      <c r="G2" s="2" t="inlineStr">
        <is>
          <t>Produto</t>
        </is>
      </c>
      <c r="H2" s="2" t="inlineStr">
        <is>
          <t>Cliente</t>
        </is>
      </c>
      <c r="I2" s="2" t="inlineStr">
        <is>
          <t>Nº NF-e</t>
        </is>
      </c>
      <c r="J2" s="2" t="inlineStr">
        <is>
          <t>Quantidade</t>
        </is>
      </c>
      <c r="K2" s="2" t="inlineStr">
        <is>
          <t>Valor Unitário</t>
        </is>
      </c>
      <c r="L2" s="2" t="inlineStr">
        <is>
          <t>Receita Bruta</t>
        </is>
      </c>
      <c r="M2" s="2" t="inlineStr">
        <is>
          <t>Desconto (%)</t>
        </is>
      </c>
      <c r="N2" s="2" t="inlineStr">
        <is>
          <t>Desconto (R$)</t>
        </is>
      </c>
      <c r="O2" s="2" t="inlineStr">
        <is>
          <t>Receita Líquida</t>
        </is>
      </c>
      <c r="P2" s="2" t="inlineStr">
        <is>
          <t>Meta Mensal (R$)</t>
        </is>
      </c>
      <c r="Q2" s="2" t="inlineStr">
        <is>
          <t>Atingimento da Meta (%)</t>
        </is>
      </c>
      <c r="R2" s="2" t="inlineStr">
        <is>
          <t>Rank do Vendedor</t>
        </is>
      </c>
      <c r="S2" s="2" t="inlineStr">
        <is>
          <t>Status</t>
        </is>
      </c>
      <c r="T2" s="2" t="inlineStr">
        <is>
          <t>Observações</t>
        </is>
      </c>
    </row>
    <row r="3">
      <c r="A3" s="27" t="n">
        <v>46027</v>
      </c>
      <c r="B3" s="4">
        <f>TEXT(A3,"mm/yyyy")</f>
        <v/>
      </c>
      <c r="C3" s="5" t="inlineStr">
        <is>
          <t>João Silva</t>
        </is>
      </c>
      <c r="D3" s="5" t="inlineStr">
        <is>
          <t>São Paulo</t>
        </is>
      </c>
      <c r="E3" s="5" t="inlineStr">
        <is>
          <t>SP</t>
        </is>
      </c>
      <c r="F3" s="5" t="inlineStr">
        <is>
          <t>B2B</t>
        </is>
      </c>
      <c r="G3" s="5" t="inlineStr">
        <is>
          <t>Notebook corporativo</t>
        </is>
      </c>
      <c r="H3" s="5" t="inlineStr">
        <is>
          <t>TechCorp Ltda</t>
        </is>
      </c>
      <c r="I3" s="5" t="inlineStr">
        <is>
          <t>NF-e 000123</t>
        </is>
      </c>
      <c r="J3" s="4" t="n">
        <v>5</v>
      </c>
      <c r="K3" s="28" t="n">
        <v>4200</v>
      </c>
      <c r="L3" s="28">
        <f>J3*K3</f>
        <v/>
      </c>
      <c r="M3" s="7" t="n">
        <v>0.05</v>
      </c>
      <c r="N3" s="28">
        <f>L3*M3</f>
        <v/>
      </c>
      <c r="O3" s="28">
        <f>L3-N3</f>
        <v/>
      </c>
      <c r="P3" s="29" t="n">
        <v>90000</v>
      </c>
      <c r="Q3" s="9">
        <f>IFERROR(O3/P3,0)</f>
        <v/>
      </c>
      <c r="R3" s="4">
        <f>RANK(O3,$O$3:$O$12,0)</f>
        <v/>
      </c>
      <c r="S3" s="5">
        <f>IF(Q3&gt;=1,"Meta Atingida","Abaixo da Meta")</f>
        <v/>
      </c>
      <c r="T3" s="10" t="inlineStr">
        <is>
          <t>Cliente estratégico</t>
        </is>
      </c>
    </row>
    <row r="4">
      <c r="A4" s="30" t="n">
        <v>46065</v>
      </c>
      <c r="B4" s="12">
        <f>TEXT(A4,"mm/yyyy")</f>
        <v/>
      </c>
      <c r="C4" s="13" t="inlineStr">
        <is>
          <t>Maria Oliveira</t>
        </is>
      </c>
      <c r="D4" s="13" t="inlineStr">
        <is>
          <t>Rio de Janeiro</t>
        </is>
      </c>
      <c r="E4" s="13" t="inlineStr">
        <is>
          <t>RJ</t>
        </is>
      </c>
      <c r="F4" s="13" t="inlineStr">
        <is>
          <t>Loja Física</t>
        </is>
      </c>
      <c r="G4" s="13" t="inlineStr">
        <is>
          <t>Smartphone</t>
        </is>
      </c>
      <c r="H4" s="13" t="inlineStr">
        <is>
          <t>Cliente Varejo RJ</t>
        </is>
      </c>
      <c r="I4" s="13" t="inlineStr">
        <is>
          <t>NF-e 000124</t>
        </is>
      </c>
      <c r="J4" s="12" t="n">
        <v>15</v>
      </c>
      <c r="K4" s="31" t="n">
        <v>2100</v>
      </c>
      <c r="L4" s="31">
        <f>J4*K4</f>
        <v/>
      </c>
      <c r="M4" s="7" t="n">
        <v>0.03</v>
      </c>
      <c r="N4" s="31">
        <f>L4*M4</f>
        <v/>
      </c>
      <c r="O4" s="31">
        <f>L4-N4</f>
        <v/>
      </c>
      <c r="P4" s="29" t="n">
        <v>60000</v>
      </c>
      <c r="Q4" s="15">
        <f>IFERROR(O4/P4,0)</f>
        <v/>
      </c>
      <c r="R4" s="12">
        <f>RANK(O4,$O$3:$O$12,0)</f>
        <v/>
      </c>
      <c r="S4" s="13">
        <f>IF(Q4&gt;=1,"Meta Atingida","Abaixo da Meta")</f>
        <v/>
      </c>
      <c r="T4" s="10" t="inlineStr">
        <is>
          <t>Venda de balcão</t>
        </is>
      </c>
    </row>
    <row r="5">
      <c r="A5" s="27" t="n">
        <v>46071</v>
      </c>
      <c r="B5" s="4">
        <f>TEXT(A5,"mm/yyyy")</f>
        <v/>
      </c>
      <c r="C5" s="5" t="inlineStr">
        <is>
          <t>Pedro Santos</t>
        </is>
      </c>
      <c r="D5" s="5" t="inlineStr">
        <is>
          <t>Belo Horizonte</t>
        </is>
      </c>
      <c r="E5" s="5" t="inlineStr">
        <is>
          <t>MG</t>
        </is>
      </c>
      <c r="F5" s="5" t="inlineStr">
        <is>
          <t>E-commerce</t>
        </is>
      </c>
      <c r="G5" s="5" t="inlineStr">
        <is>
          <t>Monitor LED</t>
        </is>
      </c>
      <c r="H5" s="5" t="inlineStr">
        <is>
          <t>Loja Virtual BH</t>
        </is>
      </c>
      <c r="I5" s="5" t="inlineStr">
        <is>
          <t>NF-e 000125</t>
        </is>
      </c>
      <c r="J5" s="4" t="n">
        <v>20</v>
      </c>
      <c r="K5" s="28" t="n">
        <v>950</v>
      </c>
      <c r="L5" s="28">
        <f>J5*K5</f>
        <v/>
      </c>
      <c r="M5" s="7" t="n">
        <v>0.08</v>
      </c>
      <c r="N5" s="28">
        <f>L5*M5</f>
        <v/>
      </c>
      <c r="O5" s="28">
        <f>L5-N5</f>
        <v/>
      </c>
      <c r="P5" s="29" t="n">
        <v>40000</v>
      </c>
      <c r="Q5" s="9">
        <f>IFERROR(O5/P5,0)</f>
        <v/>
      </c>
      <c r="R5" s="4">
        <f>RANK(O5,$O$3:$O$12,0)</f>
        <v/>
      </c>
      <c r="S5" s="5">
        <f>IF(Q5&gt;=1,"Meta Atingida","Abaixo da Meta")</f>
        <v/>
      </c>
      <c r="T5" s="10" t="inlineStr">
        <is>
          <t>Promoção site</t>
        </is>
      </c>
    </row>
    <row r="6">
      <c r="A6" s="30" t="n">
        <v>46106</v>
      </c>
      <c r="B6" s="12">
        <f>TEXT(A6,"mm/yyyy")</f>
        <v/>
      </c>
      <c r="C6" s="13" t="inlineStr">
        <is>
          <t>Ana Souza</t>
        </is>
      </c>
      <c r="D6" s="13" t="inlineStr">
        <is>
          <t>Curitiba</t>
        </is>
      </c>
      <c r="E6" s="13" t="inlineStr">
        <is>
          <t>PR</t>
        </is>
      </c>
      <c r="F6" s="13" t="inlineStr">
        <is>
          <t>B2B</t>
        </is>
      </c>
      <c r="G6" s="13" t="inlineStr">
        <is>
          <t>Headset</t>
        </is>
      </c>
      <c r="H6" s="13" t="inlineStr">
        <is>
          <t>Corporativo Sul Ltda</t>
        </is>
      </c>
      <c r="I6" s="13" t="inlineStr">
        <is>
          <t>NF-e 000126</t>
        </is>
      </c>
      <c r="J6" s="12" t="n">
        <v>30</v>
      </c>
      <c r="K6" s="31" t="n">
        <v>350</v>
      </c>
      <c r="L6" s="31">
        <f>J6*K6</f>
        <v/>
      </c>
      <c r="M6" s="7" t="n">
        <v>0.04</v>
      </c>
      <c r="N6" s="31">
        <f>L6*M6</f>
        <v/>
      </c>
      <c r="O6" s="31">
        <f>L6-N6</f>
        <v/>
      </c>
      <c r="P6" s="29" t="n">
        <v>20000</v>
      </c>
      <c r="Q6" s="15">
        <f>IFERROR(O6/P6,0)</f>
        <v/>
      </c>
      <c r="R6" s="12">
        <f>RANK(O6,$O$3:$O$12,0)</f>
        <v/>
      </c>
      <c r="S6" s="13">
        <f>IF(Q6&gt;=1,"Meta Atingida","Abaixo da Meta")</f>
        <v/>
      </c>
      <c r="T6" s="10" t="inlineStr">
        <is>
          <t>Contrato anual</t>
        </is>
      </c>
    </row>
    <row r="7">
      <c r="A7" s="27" t="n">
        <v>46114</v>
      </c>
      <c r="B7" s="4">
        <f>TEXT(A7,"mm/yyyy")</f>
        <v/>
      </c>
      <c r="C7" s="5" t="inlineStr">
        <is>
          <t>Carlos Pereira</t>
        </is>
      </c>
      <c r="D7" s="5" t="inlineStr">
        <is>
          <t>Porto Alegre</t>
        </is>
      </c>
      <c r="E7" s="5" t="inlineStr">
        <is>
          <t>RS</t>
        </is>
      </c>
      <c r="F7" s="5" t="inlineStr">
        <is>
          <t>Distribuidor</t>
        </is>
      </c>
      <c r="G7" s="5" t="inlineStr">
        <is>
          <t>Impressora</t>
        </is>
      </c>
      <c r="H7" s="5" t="inlineStr">
        <is>
          <t>Distrib. Sul Com</t>
        </is>
      </c>
      <c r="I7" s="5" t="inlineStr">
        <is>
          <t>NF-e 000127</t>
        </is>
      </c>
      <c r="J7" s="4" t="n">
        <v>10</v>
      </c>
      <c r="K7" s="28" t="n">
        <v>1800</v>
      </c>
      <c r="L7" s="28">
        <f>J7*K7</f>
        <v/>
      </c>
      <c r="M7" s="7" t="n">
        <v>0.06</v>
      </c>
      <c r="N7" s="28">
        <f>L7*M7</f>
        <v/>
      </c>
      <c r="O7" s="28">
        <f>L7-N7</f>
        <v/>
      </c>
      <c r="P7" s="29" t="n">
        <v>35000</v>
      </c>
      <c r="Q7" s="9">
        <f>IFERROR(O7/P7,0)</f>
        <v/>
      </c>
      <c r="R7" s="4">
        <f>RANK(O7,$O$3:$O$12,0)</f>
        <v/>
      </c>
      <c r="S7" s="5">
        <f>IF(Q7&gt;=1,"Meta Atingida","Abaixo da Meta")</f>
        <v/>
      </c>
      <c r="T7" s="10" t="inlineStr">
        <is>
          <t>Reposição estoque</t>
        </is>
      </c>
    </row>
    <row r="8">
      <c r="A8" s="30" t="n">
        <v>46122</v>
      </c>
      <c r="B8" s="12">
        <f>TEXT(A8,"mm/yyyy")</f>
        <v/>
      </c>
      <c r="C8" s="13" t="inlineStr">
        <is>
          <t>Juliana Costa</t>
        </is>
      </c>
      <c r="D8" s="13" t="inlineStr">
        <is>
          <t>Salvador</t>
        </is>
      </c>
      <c r="E8" s="13" t="inlineStr">
        <is>
          <t>BA</t>
        </is>
      </c>
      <c r="F8" s="13" t="inlineStr">
        <is>
          <t>E-commerce</t>
        </is>
      </c>
      <c r="G8" s="13" t="inlineStr">
        <is>
          <t>Teclado mecânico</t>
        </is>
      </c>
      <c r="H8" s="13" t="inlineStr">
        <is>
          <t>Marketplace BA</t>
        </is>
      </c>
      <c r="I8" s="13" t="inlineStr">
        <is>
          <t>NF-e 000128</t>
        </is>
      </c>
      <c r="J8" s="12" t="n">
        <v>25</v>
      </c>
      <c r="K8" s="31" t="n">
        <v>480</v>
      </c>
      <c r="L8" s="31">
        <f>J8*K8</f>
        <v/>
      </c>
      <c r="M8" s="7" t="n">
        <v>0.05</v>
      </c>
      <c r="N8" s="31">
        <f>L8*M8</f>
        <v/>
      </c>
      <c r="O8" s="31">
        <f>L8-N8</f>
        <v/>
      </c>
      <c r="P8" s="29" t="n">
        <v>25000</v>
      </c>
      <c r="Q8" s="15">
        <f>IFERROR(O8/P8,0)</f>
        <v/>
      </c>
      <c r="R8" s="12">
        <f>RANK(O8,$O$3:$O$12,0)</f>
        <v/>
      </c>
      <c r="S8" s="13">
        <f>IF(Q8&gt;=1,"Meta Atingida","Abaixo da Meta")</f>
        <v/>
      </c>
      <c r="T8" s="10" t="inlineStr">
        <is>
          <t>Campanha marketplace</t>
        </is>
      </c>
    </row>
    <row r="9">
      <c r="A9" s="27" t="n">
        <v>46157</v>
      </c>
      <c r="B9" s="4">
        <f>TEXT(A9,"mm/yyyy")</f>
        <v/>
      </c>
      <c r="C9" s="5" t="inlineStr">
        <is>
          <t>Rafael Almeida</t>
        </is>
      </c>
      <c r="D9" s="5" t="inlineStr">
        <is>
          <t>Recife</t>
        </is>
      </c>
      <c r="E9" s="5" t="inlineStr">
        <is>
          <t>PE</t>
        </is>
      </c>
      <c r="F9" s="5" t="inlineStr">
        <is>
          <t>Loja Física</t>
        </is>
      </c>
      <c r="G9" s="5" t="inlineStr">
        <is>
          <t>Mouse sem fio</t>
        </is>
      </c>
      <c r="H9" s="5" t="inlineStr">
        <is>
          <t>Loja Recife Center</t>
        </is>
      </c>
      <c r="I9" s="5" t="inlineStr">
        <is>
          <t>NF-e 000129</t>
        </is>
      </c>
      <c r="J9" s="4" t="n">
        <v>40</v>
      </c>
      <c r="K9" s="28" t="n">
        <v>150</v>
      </c>
      <c r="L9" s="28">
        <f>J9*K9</f>
        <v/>
      </c>
      <c r="M9" s="7" t="n">
        <v>0.02</v>
      </c>
      <c r="N9" s="28">
        <f>L9*M9</f>
        <v/>
      </c>
      <c r="O9" s="28">
        <f>L9-N9</f>
        <v/>
      </c>
      <c r="P9" s="29" t="n">
        <v>15000</v>
      </c>
      <c r="Q9" s="9">
        <f>IFERROR(O9/P9,0)</f>
        <v/>
      </c>
      <c r="R9" s="4">
        <f>RANK(O9,$O$3:$O$12,0)</f>
        <v/>
      </c>
      <c r="S9" s="5">
        <f>IF(Q9&gt;=1,"Meta Atingida","Abaixo da Meta")</f>
        <v/>
      </c>
      <c r="T9" s="10" t="inlineStr">
        <is>
          <t>Venda impulso</t>
        </is>
      </c>
    </row>
    <row r="10">
      <c r="A10" s="30" t="n">
        <v>46164</v>
      </c>
      <c r="B10" s="12">
        <f>TEXT(A10,"mm/yyyy")</f>
        <v/>
      </c>
      <c r="C10" s="13" t="inlineStr">
        <is>
          <t>Camila Ferreira</t>
        </is>
      </c>
      <c r="D10" s="13" t="inlineStr">
        <is>
          <t>Fortaleza</t>
        </is>
      </c>
      <c r="E10" s="13" t="inlineStr">
        <is>
          <t>CE</t>
        </is>
      </c>
      <c r="F10" s="13" t="inlineStr">
        <is>
          <t>B2B</t>
        </is>
      </c>
      <c r="G10" s="13" t="inlineStr">
        <is>
          <t>Webcam</t>
        </is>
      </c>
      <c r="H10" s="13" t="inlineStr">
        <is>
          <t>Corporativo Nordeste</t>
        </is>
      </c>
      <c r="I10" s="13" t="inlineStr">
        <is>
          <t>NF-e 000130</t>
        </is>
      </c>
      <c r="J10" s="12" t="n">
        <v>18</v>
      </c>
      <c r="K10" s="31" t="n">
        <v>320</v>
      </c>
      <c r="L10" s="31">
        <f>J10*K10</f>
        <v/>
      </c>
      <c r="M10" s="7" t="n">
        <v>0.04</v>
      </c>
      <c r="N10" s="31">
        <f>L10*M10</f>
        <v/>
      </c>
      <c r="O10" s="31">
        <f>L10-N10</f>
        <v/>
      </c>
      <c r="P10" s="29" t="n">
        <v>12000</v>
      </c>
      <c r="Q10" s="15">
        <f>IFERROR(O10/P10,0)</f>
        <v/>
      </c>
      <c r="R10" s="12">
        <f>RANK(O10,$O$3:$O$12,0)</f>
        <v/>
      </c>
      <c r="S10" s="13">
        <f>IF(Q10&gt;=1,"Meta Atingida","Abaixo da Meta")</f>
        <v/>
      </c>
      <c r="T10" s="10" t="inlineStr">
        <is>
          <t>Home office</t>
        </is>
      </c>
    </row>
    <row r="11">
      <c r="A11" s="27" t="n">
        <v>46203</v>
      </c>
      <c r="B11" s="4">
        <f>TEXT(A11,"mm/yyyy")</f>
        <v/>
      </c>
      <c r="C11" s="5" t="inlineStr">
        <is>
          <t>Lucas Rodrigues</t>
        </is>
      </c>
      <c r="D11" s="5" t="inlineStr">
        <is>
          <t>Brasília</t>
        </is>
      </c>
      <c r="E11" s="5" t="inlineStr">
        <is>
          <t>DF</t>
        </is>
      </c>
      <c r="F11" s="5" t="inlineStr">
        <is>
          <t>E-commerce</t>
        </is>
      </c>
      <c r="G11" s="5" t="inlineStr">
        <is>
          <t>SSD 1TB</t>
        </is>
      </c>
      <c r="H11" s="5" t="inlineStr">
        <is>
          <t>Marketplace DF</t>
        </is>
      </c>
      <c r="I11" s="5" t="inlineStr">
        <is>
          <t>NF-e 000131</t>
        </is>
      </c>
      <c r="J11" s="4" t="n">
        <v>35</v>
      </c>
      <c r="K11" s="28" t="n">
        <v>650</v>
      </c>
      <c r="L11" s="28">
        <f>J11*K11</f>
        <v/>
      </c>
      <c r="M11" s="7" t="n">
        <v>0.07000000000000001</v>
      </c>
      <c r="N11" s="28">
        <f>L11*M11</f>
        <v/>
      </c>
      <c r="O11" s="28">
        <f>L11-N11</f>
        <v/>
      </c>
      <c r="P11" s="29" t="n">
        <v>30000</v>
      </c>
      <c r="Q11" s="9">
        <f>IFERROR(O11/P11,0)</f>
        <v/>
      </c>
      <c r="R11" s="4">
        <f>RANK(O11,$O$3:$O$12,0)</f>
        <v/>
      </c>
      <c r="S11" s="5">
        <f>IF(Q11&gt;=1,"Meta Atingida","Abaixo da Meta")</f>
        <v/>
      </c>
      <c r="T11" s="10" t="inlineStr">
        <is>
          <t>Alta demanda</t>
        </is>
      </c>
    </row>
    <row r="12">
      <c r="A12" s="30" t="n">
        <v>46211</v>
      </c>
      <c r="B12" s="12">
        <f>TEXT(A12,"mm/yyyy")</f>
        <v/>
      </c>
      <c r="C12" s="13" t="inlineStr">
        <is>
          <t>Fernanda Lima</t>
        </is>
      </c>
      <c r="D12" s="13" t="inlineStr">
        <is>
          <t>Campinas</t>
        </is>
      </c>
      <c r="E12" s="13" t="inlineStr">
        <is>
          <t>SP</t>
        </is>
      </c>
      <c r="F12" s="13" t="inlineStr">
        <is>
          <t>Distribuidor</t>
        </is>
      </c>
      <c r="G12" s="13" t="inlineStr">
        <is>
          <t>Notebook corporativo</t>
        </is>
      </c>
      <c r="H12" s="13" t="inlineStr">
        <is>
          <t>Distrib. Campinas</t>
        </is>
      </c>
      <c r="I12" s="13" t="inlineStr">
        <is>
          <t>NF-e 000132</t>
        </is>
      </c>
      <c r="J12" s="12" t="n">
        <v>8</v>
      </c>
      <c r="K12" s="31" t="n">
        <v>4200</v>
      </c>
      <c r="L12" s="31">
        <f>J12*K12</f>
        <v/>
      </c>
      <c r="M12" s="7" t="n">
        <v>0.05</v>
      </c>
      <c r="N12" s="31">
        <f>L12*M12</f>
        <v/>
      </c>
      <c r="O12" s="31">
        <f>L12-N12</f>
        <v/>
      </c>
      <c r="P12" s="29" t="n">
        <v>50000</v>
      </c>
      <c r="Q12" s="15">
        <f>IFERROR(O12/P12,0)</f>
        <v/>
      </c>
      <c r="R12" s="12">
        <f>RANK(O12,$O$3:$O$12,0)</f>
        <v/>
      </c>
      <c r="S12" s="13">
        <f>IF(Q12&gt;=1,"Meta Atingida","Abaixo da Meta")</f>
        <v/>
      </c>
      <c r="T12" s="10" t="inlineStr">
        <is>
          <t>Renovação de parque</t>
        </is>
      </c>
    </row>
  </sheetData>
  <mergeCells count="1">
    <mergeCell ref="A1:T1"/>
  </mergeCells>
  <conditionalFormatting sqref="S3:S12">
    <cfRule type="expression" priority="1" dxfId="0" stopIfTrue="1">
      <formula>S3="Meta Atingida"</formula>
    </cfRule>
    <cfRule type="expression" priority="2" dxfId="1" stopIfTrue="1">
      <formula>S3="Abaixo da Meta"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2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0" customWidth="1" min="3" max="3"/>
    <col width="16" customWidth="1" min="4" max="4"/>
    <col width="4" customWidth="1" min="5" max="5"/>
    <col width="18" customWidth="1" min="6" max="6"/>
    <col width="20" customWidth="1" min="7" max="7"/>
    <col width="4" customWidth="1" min="8" max="8"/>
    <col width="20" customWidth="1" min="9" max="9"/>
    <col width="20" customWidth="1" min="10" max="10"/>
  </cols>
  <sheetData>
    <row r="1" ht="26" customHeight="1">
      <c r="A1" s="16" t="inlineStr">
        <is>
          <t>Dashboard de Ranking Comercial 2026</t>
        </is>
      </c>
    </row>
    <row r="2"/>
    <row r="3">
      <c r="A3" s="17" t="inlineStr">
        <is>
          <t>Total de Receita Líquida</t>
        </is>
      </c>
      <c r="B3" s="32">
        <f>SUM(Base_Ranking!O3:O12)</f>
        <v/>
      </c>
    </row>
    <row r="4">
      <c r="A4" s="17" t="inlineStr">
        <is>
          <t>Ticket Médio</t>
        </is>
      </c>
      <c r="B4" s="32">
        <f>AVERAGE(Base_Ranking!O3:O12)</f>
        <v/>
      </c>
    </row>
    <row r="5">
      <c r="A5" s="17" t="inlineStr">
        <is>
          <t>Quantidade Total Vendida</t>
        </is>
      </c>
      <c r="B5" s="33">
        <f>SUM(Base_Ranking!J3:J12)</f>
        <v/>
      </c>
    </row>
    <row r="6">
      <c r="A6" s="17" t="inlineStr">
        <is>
          <t>% de Vendedores acima da Meta</t>
        </is>
      </c>
      <c r="B6" s="20">
        <f>IFERROR(COUNTIF(Base_Ranking!S3:S12,"Meta Atingida")/COUNTA(Base_Ranking!S3:S12),0)</f>
        <v/>
      </c>
    </row>
    <row r="7">
      <c r="A7" s="17" t="inlineStr">
        <is>
          <t>Maior Cidade em Faturamento</t>
        </is>
      </c>
      <c r="B7" s="21">
        <f>INDEX($F$15:$F$24,MATCH(MAX($G$15:$G$24),$G$15:$G$24,0))</f>
        <v/>
      </c>
    </row>
    <row r="8">
      <c r="A8" s="17" t="inlineStr">
        <is>
          <t>Produto Mais Vendido</t>
        </is>
      </c>
      <c r="B8" s="21">
        <f>INDEX($I$15:$I$23,MATCH(MAX($J$15:$J$23),$J$15:$J$23,0))</f>
        <v/>
      </c>
    </row>
    <row r="9">
      <c r="A9" s="17" t="inlineStr">
        <is>
          <t>Top 1 Vendedor</t>
        </is>
      </c>
      <c r="B9" s="21">
        <f>INDEX($A$15:$A$24,MATCH(1,$D$15:$D$24,0))</f>
        <v/>
      </c>
    </row>
    <row r="10">
      <c r="A10" s="17" t="inlineStr">
        <is>
          <t>Top 2 Vendedor</t>
        </is>
      </c>
      <c r="B10" s="21">
        <f>INDEX($A$15:$A$24,MATCH(2,$D$15:$D$24,0))</f>
        <v/>
      </c>
    </row>
    <row r="11">
      <c r="A11" s="17" t="inlineStr">
        <is>
          <t>Top 3 Vendedor</t>
        </is>
      </c>
      <c r="B11" s="21">
        <f>INDEX($A$15:$A$24,MATCH(3,$D$15:$D$24,0))</f>
        <v/>
      </c>
    </row>
    <row r="12"/>
    <row r="13">
      <c r="A13" s="22" t="inlineStr">
        <is>
          <t>Ranking por Vendedor</t>
        </is>
      </c>
      <c r="F13" s="22" t="inlineStr">
        <is>
          <t>Ranking por Cidade</t>
        </is>
      </c>
      <c r="I13" s="22" t="inlineStr">
        <is>
          <t>Ranking por Produto</t>
        </is>
      </c>
    </row>
    <row r="14">
      <c r="A14" s="2" t="inlineStr">
        <is>
          <t>Vendedor</t>
        </is>
      </c>
      <c r="B14" s="2" t="inlineStr">
        <is>
          <t>Receita Líquida Total</t>
        </is>
      </c>
      <c r="C14" s="2" t="inlineStr">
        <is>
          <t>Participação no Total (%)</t>
        </is>
      </c>
      <c r="D14" s="2" t="inlineStr">
        <is>
          <t>Rank</t>
        </is>
      </c>
      <c r="F14" s="2" t="inlineStr">
        <is>
          <t>Cidade</t>
        </is>
      </c>
      <c r="G14" s="2" t="inlineStr">
        <is>
          <t>Receita Líquida Total</t>
        </is>
      </c>
      <c r="I14" s="2" t="inlineStr">
        <is>
          <t>Produto</t>
        </is>
      </c>
      <c r="J14" s="2" t="inlineStr">
        <is>
          <t>Receita Líquida Total</t>
        </is>
      </c>
    </row>
    <row r="15">
      <c r="A15" s="4">
        <f>Base_Ranking!C3</f>
        <v/>
      </c>
      <c r="B15" s="28">
        <f>SUMIF(Base_Ranking!$C$3:$C$12,A15,Base_Ranking!$O$3:$O$12)</f>
        <v/>
      </c>
      <c r="C15" s="9">
        <f>IFERROR(B15/$B$3,0)</f>
        <v/>
      </c>
      <c r="D15" s="4">
        <f>RANK(B15,$B$15:$B$24,0)</f>
        <v/>
      </c>
      <c r="F15" s="4">
        <f>Base_Ranking!D3</f>
        <v/>
      </c>
      <c r="G15" s="28">
        <f>SUMIF(Base_Ranking!$D$3:$D$12,F15,Base_Ranking!$O$3:$O$12)</f>
        <v/>
      </c>
      <c r="I15" s="4" t="inlineStr">
        <is>
          <t>Notebook corporativo</t>
        </is>
      </c>
      <c r="J15" s="28">
        <f>SUMIF(Base_Ranking!$G$3:$G$12,I15,Base_Ranking!$O$3:$O$12)</f>
        <v/>
      </c>
    </row>
    <row r="16">
      <c r="A16" s="12">
        <f>Base_Ranking!C4</f>
        <v/>
      </c>
      <c r="B16" s="31">
        <f>SUMIF(Base_Ranking!$C$3:$C$12,A16,Base_Ranking!$O$3:$O$12)</f>
        <v/>
      </c>
      <c r="C16" s="15">
        <f>IFERROR(B16/$B$3,0)</f>
        <v/>
      </c>
      <c r="D16" s="12">
        <f>RANK(B16,$B$15:$B$24,0)</f>
        <v/>
      </c>
      <c r="F16" s="12">
        <f>Base_Ranking!D4</f>
        <v/>
      </c>
      <c r="G16" s="31">
        <f>SUMIF(Base_Ranking!$D$3:$D$12,F16,Base_Ranking!$O$3:$O$12)</f>
        <v/>
      </c>
      <c r="I16" s="12" t="inlineStr">
        <is>
          <t>Smartphone</t>
        </is>
      </c>
      <c r="J16" s="31">
        <f>SUMIF(Base_Ranking!$G$3:$G$12,I16,Base_Ranking!$O$3:$O$12)</f>
        <v/>
      </c>
    </row>
    <row r="17">
      <c r="A17" s="4">
        <f>Base_Ranking!C5</f>
        <v/>
      </c>
      <c r="B17" s="28">
        <f>SUMIF(Base_Ranking!$C$3:$C$12,A17,Base_Ranking!$O$3:$O$12)</f>
        <v/>
      </c>
      <c r="C17" s="9">
        <f>IFERROR(B17/$B$3,0)</f>
        <v/>
      </c>
      <c r="D17" s="4">
        <f>RANK(B17,$B$15:$B$24,0)</f>
        <v/>
      </c>
      <c r="F17" s="4">
        <f>Base_Ranking!D5</f>
        <v/>
      </c>
      <c r="G17" s="28">
        <f>SUMIF(Base_Ranking!$D$3:$D$12,F17,Base_Ranking!$O$3:$O$12)</f>
        <v/>
      </c>
      <c r="I17" s="4" t="inlineStr">
        <is>
          <t>Monitor LED</t>
        </is>
      </c>
      <c r="J17" s="28">
        <f>SUMIF(Base_Ranking!$G$3:$G$12,I17,Base_Ranking!$O$3:$O$12)</f>
        <v/>
      </c>
    </row>
    <row r="18">
      <c r="A18" s="12">
        <f>Base_Ranking!C6</f>
        <v/>
      </c>
      <c r="B18" s="31">
        <f>SUMIF(Base_Ranking!$C$3:$C$12,A18,Base_Ranking!$O$3:$O$12)</f>
        <v/>
      </c>
      <c r="C18" s="15">
        <f>IFERROR(B18/$B$3,0)</f>
        <v/>
      </c>
      <c r="D18" s="12">
        <f>RANK(B18,$B$15:$B$24,0)</f>
        <v/>
      </c>
      <c r="F18" s="12">
        <f>Base_Ranking!D6</f>
        <v/>
      </c>
      <c r="G18" s="31">
        <f>SUMIF(Base_Ranking!$D$3:$D$12,F18,Base_Ranking!$O$3:$O$12)</f>
        <v/>
      </c>
      <c r="I18" s="12" t="inlineStr">
        <is>
          <t>Headset</t>
        </is>
      </c>
      <c r="J18" s="31">
        <f>SUMIF(Base_Ranking!$G$3:$G$12,I18,Base_Ranking!$O$3:$O$12)</f>
        <v/>
      </c>
    </row>
    <row r="19">
      <c r="A19" s="4">
        <f>Base_Ranking!C7</f>
        <v/>
      </c>
      <c r="B19" s="28">
        <f>SUMIF(Base_Ranking!$C$3:$C$12,A19,Base_Ranking!$O$3:$O$12)</f>
        <v/>
      </c>
      <c r="C19" s="9">
        <f>IFERROR(B19/$B$3,0)</f>
        <v/>
      </c>
      <c r="D19" s="4">
        <f>RANK(B19,$B$15:$B$24,0)</f>
        <v/>
      </c>
      <c r="F19" s="4">
        <f>Base_Ranking!D7</f>
        <v/>
      </c>
      <c r="G19" s="28">
        <f>SUMIF(Base_Ranking!$D$3:$D$12,F19,Base_Ranking!$O$3:$O$12)</f>
        <v/>
      </c>
      <c r="I19" s="4" t="inlineStr">
        <is>
          <t>Impressora</t>
        </is>
      </c>
      <c r="J19" s="28">
        <f>SUMIF(Base_Ranking!$G$3:$G$12,I19,Base_Ranking!$O$3:$O$12)</f>
        <v/>
      </c>
    </row>
    <row r="20">
      <c r="A20" s="12">
        <f>Base_Ranking!C8</f>
        <v/>
      </c>
      <c r="B20" s="31">
        <f>SUMIF(Base_Ranking!$C$3:$C$12,A20,Base_Ranking!$O$3:$O$12)</f>
        <v/>
      </c>
      <c r="C20" s="15">
        <f>IFERROR(B20/$B$3,0)</f>
        <v/>
      </c>
      <c r="D20" s="12">
        <f>RANK(B20,$B$15:$B$24,0)</f>
        <v/>
      </c>
      <c r="F20" s="12">
        <f>Base_Ranking!D8</f>
        <v/>
      </c>
      <c r="G20" s="31">
        <f>SUMIF(Base_Ranking!$D$3:$D$12,F20,Base_Ranking!$O$3:$O$12)</f>
        <v/>
      </c>
      <c r="I20" s="12" t="inlineStr">
        <is>
          <t>Teclado mecânico</t>
        </is>
      </c>
      <c r="J20" s="31">
        <f>SUMIF(Base_Ranking!$G$3:$G$12,I20,Base_Ranking!$O$3:$O$12)</f>
        <v/>
      </c>
    </row>
    <row r="21">
      <c r="A21" s="4">
        <f>Base_Ranking!C9</f>
        <v/>
      </c>
      <c r="B21" s="28">
        <f>SUMIF(Base_Ranking!$C$3:$C$12,A21,Base_Ranking!$O$3:$O$12)</f>
        <v/>
      </c>
      <c r="C21" s="9">
        <f>IFERROR(B21/$B$3,0)</f>
        <v/>
      </c>
      <c r="D21" s="4">
        <f>RANK(B21,$B$15:$B$24,0)</f>
        <v/>
      </c>
      <c r="F21" s="4">
        <f>Base_Ranking!D9</f>
        <v/>
      </c>
      <c r="G21" s="28">
        <f>SUMIF(Base_Ranking!$D$3:$D$12,F21,Base_Ranking!$O$3:$O$12)</f>
        <v/>
      </c>
      <c r="I21" s="4" t="inlineStr">
        <is>
          <t>Mouse sem fio</t>
        </is>
      </c>
      <c r="J21" s="28">
        <f>SUMIF(Base_Ranking!$G$3:$G$12,I21,Base_Ranking!$O$3:$O$12)</f>
        <v/>
      </c>
    </row>
    <row r="22">
      <c r="A22" s="12">
        <f>Base_Ranking!C10</f>
        <v/>
      </c>
      <c r="B22" s="31">
        <f>SUMIF(Base_Ranking!$C$3:$C$12,A22,Base_Ranking!$O$3:$O$12)</f>
        <v/>
      </c>
      <c r="C22" s="15">
        <f>IFERROR(B22/$B$3,0)</f>
        <v/>
      </c>
      <c r="D22" s="12">
        <f>RANK(B22,$B$15:$B$24,0)</f>
        <v/>
      </c>
      <c r="F22" s="12">
        <f>Base_Ranking!D10</f>
        <v/>
      </c>
      <c r="G22" s="31">
        <f>SUMIF(Base_Ranking!$D$3:$D$12,F22,Base_Ranking!$O$3:$O$12)</f>
        <v/>
      </c>
      <c r="I22" s="12" t="inlineStr">
        <is>
          <t>Webcam</t>
        </is>
      </c>
      <c r="J22" s="31">
        <f>SUMIF(Base_Ranking!$G$3:$G$12,I22,Base_Ranking!$O$3:$O$12)</f>
        <v/>
      </c>
    </row>
    <row r="23">
      <c r="A23" s="4">
        <f>Base_Ranking!C11</f>
        <v/>
      </c>
      <c r="B23" s="28">
        <f>SUMIF(Base_Ranking!$C$3:$C$12,A23,Base_Ranking!$O$3:$O$12)</f>
        <v/>
      </c>
      <c r="C23" s="9">
        <f>IFERROR(B23/$B$3,0)</f>
        <v/>
      </c>
      <c r="D23" s="4">
        <f>RANK(B23,$B$15:$B$24,0)</f>
        <v/>
      </c>
      <c r="F23" s="4">
        <f>Base_Ranking!D11</f>
        <v/>
      </c>
      <c r="G23" s="28">
        <f>SUMIF(Base_Ranking!$D$3:$D$12,F23,Base_Ranking!$O$3:$O$12)</f>
        <v/>
      </c>
      <c r="I23" s="4" t="inlineStr">
        <is>
          <t>SSD 1TB</t>
        </is>
      </c>
      <c r="J23" s="28">
        <f>SUMIF(Base_Ranking!$G$3:$G$12,I23,Base_Ranking!$O$3:$O$12)</f>
        <v/>
      </c>
    </row>
    <row r="24">
      <c r="A24" s="12">
        <f>Base_Ranking!C12</f>
        <v/>
      </c>
      <c r="B24" s="31">
        <f>SUMIF(Base_Ranking!$C$3:$C$12,A24,Base_Ranking!$O$3:$O$12)</f>
        <v/>
      </c>
      <c r="C24" s="15">
        <f>IFERROR(B24/$B$3,0)</f>
        <v/>
      </c>
      <c r="D24" s="12">
        <f>RANK(B24,$B$15:$B$24,0)</f>
        <v/>
      </c>
      <c r="F24" s="12">
        <f>Base_Ranking!D12</f>
        <v/>
      </c>
      <c r="G24" s="31">
        <f>SUMIF(Base_Ranking!$D$3:$D$12,F24,Base_Ranking!$O$3:$O$12)</f>
        <v/>
      </c>
    </row>
    <row r="25"/>
    <row r="26"/>
    <row r="27">
      <c r="A27" s="22" t="inlineStr">
        <is>
          <t>Receita Líquida por Canal de Venda</t>
        </is>
      </c>
    </row>
    <row r="28">
      <c r="A28" s="2" t="inlineStr">
        <is>
          <t>Canal</t>
        </is>
      </c>
      <c r="B28" s="2" t="inlineStr">
        <is>
          <t>Receita Líquida Total</t>
        </is>
      </c>
    </row>
    <row r="29">
      <c r="A29" s="4" t="inlineStr">
        <is>
          <t>B2B</t>
        </is>
      </c>
      <c r="B29" s="28">
        <f>SUMIF(Base_Ranking!$F$3:$F$12,A29,Base_Ranking!$O$3:$O$12)</f>
        <v/>
      </c>
    </row>
    <row r="30">
      <c r="A30" s="12" t="inlineStr">
        <is>
          <t>Loja Física</t>
        </is>
      </c>
      <c r="B30" s="31">
        <f>SUMIF(Base_Ranking!$F$3:$F$12,A30,Base_Ranking!$O$3:$O$12)</f>
        <v/>
      </c>
    </row>
    <row r="31">
      <c r="A31" s="4" t="inlineStr">
        <is>
          <t>E-commerce</t>
        </is>
      </c>
      <c r="B31" s="28">
        <f>SUMIF(Base_Ranking!$F$3:$F$12,A31,Base_Ranking!$O$3:$O$12)</f>
        <v/>
      </c>
    </row>
    <row r="32">
      <c r="A32" s="12" t="inlineStr">
        <is>
          <t>Distribuidor</t>
        </is>
      </c>
      <c r="B32" s="31">
        <f>SUMIF(Base_Ranking!$F$3:$F$12,A32,Base_Ranking!$O$3:$O$12)</f>
        <v/>
      </c>
    </row>
  </sheetData>
  <mergeCells count="5">
    <mergeCell ref="A1:J1"/>
    <mergeCell ref="A13:D13"/>
    <mergeCell ref="F13:G13"/>
    <mergeCell ref="I13:J13"/>
    <mergeCell ref="A27:B27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 ht="24" customHeight="1">
      <c r="A1" s="16" t="inlineStr">
        <is>
          <t>Instruções de Uso - Ranking Comercial</t>
        </is>
      </c>
    </row>
    <row r="2"/>
    <row r="3">
      <c r="A3" s="23" t="inlineStr">
        <is>
          <t>1. Atualização da Base</t>
        </is>
      </c>
      <c r="B3" s="24" t="n"/>
      <c r="C3" s="24" t="n"/>
      <c r="D3" s="25" t="n"/>
    </row>
    <row r="4" ht="45" customHeight="1">
      <c r="A4" s="26" t="inlineStr">
        <is>
          <t>Adicione novas vendas na aba Base_Ranking, sempre preenchendo Data, Vendedor, Cidade, UF, Canal, Produto, Cliente, Nº NF-e, Quantidade e Valor Unitário. As colunas de cálculo (Receita Bruta, Desconto R$, Receita Líquida, Atingimento e Status) são preenchidas automaticamente por fórmula.</t>
        </is>
      </c>
      <c r="B4" s="24" t="n"/>
      <c r="C4" s="24" t="n"/>
      <c r="D4" s="25" t="n"/>
    </row>
    <row r="5"/>
    <row r="6">
      <c r="A6" s="23" t="inlineStr">
        <is>
          <t>2. Meta Mensal</t>
        </is>
      </c>
      <c r="B6" s="24" t="n"/>
      <c r="C6" s="24" t="n"/>
      <c r="D6" s="25" t="n"/>
    </row>
    <row r="7" ht="45" customHeight="1">
      <c r="A7" s="26" t="inlineStr">
        <is>
          <t>A coluna "Meta Mensal (R$)" (fundo amarelo claro) deve ser preenchida manualmente para cada linha de venda, representando a meta do vendedor no mês correspondente. O Atingimento da Meta é calculado automaticamente dividindo a Receita Líquida pela Meta.</t>
        </is>
      </c>
      <c r="B7" s="24" t="n"/>
      <c r="C7" s="24" t="n"/>
      <c r="D7" s="25" t="n"/>
    </row>
    <row r="8"/>
    <row r="9">
      <c r="A9" s="23" t="inlineStr">
        <is>
          <t>3. Desconto</t>
        </is>
      </c>
      <c r="B9" s="24" t="n"/>
      <c r="C9" s="24" t="n"/>
      <c r="D9" s="25" t="n"/>
    </row>
    <row r="10" ht="45" customHeight="1">
      <c r="A10" s="26" t="inlineStr">
        <is>
          <t>A coluna "Desconto (%)" (fundo amarelo claro) é um campo de entrada manual. Utilize valores decimais, por exemplo 0,05 para 5%.</t>
        </is>
      </c>
      <c r="B10" s="24" t="n"/>
      <c r="C10" s="24" t="n"/>
      <c r="D10" s="25" t="n"/>
    </row>
    <row r="11"/>
    <row r="12">
      <c r="A12" s="23" t="inlineStr">
        <is>
          <t>4. Ranking e Status</t>
        </is>
      </c>
      <c r="B12" s="24" t="n"/>
      <c r="C12" s="24" t="n"/>
      <c r="D12" s="25" t="n"/>
    </row>
    <row r="13" ht="45" customHeight="1">
      <c r="A13" s="26" t="inlineStr">
        <is>
          <t>A coluna "Rank do Vendedor" classifica cada venda pela Receita Líquida gerada, em ordem decrescente. A coluna "Status" mostra "Meta Atingida" (verde) quando o atingimento for igual ou maior que 100%, e "Abaixo da Meta" (vermelho) caso contrário.</t>
        </is>
      </c>
      <c r="B13" s="24" t="n"/>
      <c r="C13" s="24" t="n"/>
      <c r="D13" s="25" t="n"/>
    </row>
    <row r="14"/>
    <row r="15">
      <c r="A15" s="23" t="inlineStr">
        <is>
          <t>5. Painel Executivo</t>
        </is>
      </c>
      <c r="B15" s="24" t="n"/>
      <c r="C15" s="24" t="n"/>
      <c r="D15" s="25" t="n"/>
    </row>
    <row r="16" ht="45" customHeight="1">
      <c r="A16" s="26" t="inlineStr">
        <is>
          <t>A aba Ranking_Dashboard consolida automaticamente os indicadores principais, os rankings por vendedor, cidade, produto e canal, além dos gráficos de barras, pizza e colunas. Não é necessário preencher nada nesta aba, pois todas as células são calculadas por fórmula a partir da Base_Ranking.</t>
        </is>
      </c>
      <c r="B16" s="24" t="n"/>
      <c r="C16" s="24" t="n"/>
      <c r="D16" s="25" t="n"/>
    </row>
    <row r="17"/>
    <row r="18">
      <c r="A18" s="23" t="inlineStr">
        <is>
          <t>6. Formato de Data e Moeda</t>
        </is>
      </c>
      <c r="B18" s="24" t="n"/>
      <c r="C18" s="24" t="n"/>
      <c r="D18" s="25" t="n"/>
    </row>
    <row r="19" ht="45" customHeight="1">
      <c r="A19" s="26" t="inlineStr">
        <is>
          <t>As datas seguem o padrão brasileiro DD/MM/AAAA. Os valores monetários são exibidos no formato R$ 1.234,56, com ponto como separador de milhar e vírgula como separador decimal.</t>
        </is>
      </c>
      <c r="B19" s="24" t="n"/>
      <c r="C19" s="24" t="n"/>
      <c r="D19" s="25" t="n"/>
    </row>
    <row r="20"/>
    <row r="21">
      <c r="A21" s="23" t="inlineStr">
        <is>
          <t>7. Boas Práticas</t>
        </is>
      </c>
      <c r="B21" s="24" t="n"/>
      <c r="C21" s="24" t="n"/>
      <c r="D21" s="25" t="n"/>
    </row>
    <row r="22" ht="45" customHeight="1">
      <c r="A22" s="26" t="inlineStr">
        <is>
          <t>Não exclua colunas de fórmula. Ao inserir novas linhas, copie a formatação e as fórmulas da última linha preenchida para manter a consistência do ranking e dos indicadores.</t>
        </is>
      </c>
      <c r="B22" s="24" t="n"/>
      <c r="C22" s="24" t="n"/>
      <c r="D22" s="25" t="n"/>
    </row>
  </sheetData>
  <mergeCells count="15">
    <mergeCell ref="A1:D1"/>
    <mergeCell ref="A3:D3"/>
    <mergeCell ref="A4:D4"/>
    <mergeCell ref="A6:D6"/>
    <mergeCell ref="A7:D7"/>
    <mergeCell ref="A9:D9"/>
    <mergeCell ref="A10:D10"/>
    <mergeCell ref="A12:D12"/>
    <mergeCell ref="A13:D13"/>
    <mergeCell ref="A15:D15"/>
    <mergeCell ref="A16:D16"/>
    <mergeCell ref="A18:D18"/>
    <mergeCell ref="A19:D19"/>
    <mergeCell ref="A21:D21"/>
    <mergeCell ref="A22:D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2026-07-14T03:07:24Z</dcterms:created>
  <dcterms:modified xmlns:dcterms="http://purl.org/dc/terms/" xmlns:xsi="http://www.w3.org/2001/XMLSchema-instance" xsi:type="dcterms:W3CDTF">2026-07-14T03:07:24Z</dcterms:modified>
</cp:coreProperties>
</file>