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çã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'Projeção'!$A$1:$P$101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i val="1"/>
      <color rgb="004B5563"/>
      <sz val="9"/>
    </font>
    <font>
      <name val="Aptos"/>
      <b val="1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15803D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realizado versus projetado por competência</a:t>
            </a:r>
          </a:p>
        </rich>
      </tx>
    </title>
    <plotArea>
      <lineChart>
        <grouping val="standard"/>
        <ser>
          <idx val="0"/>
          <order val="0"/>
          <tx>
            <strRef>
              <f>'Projeção'!F1</f>
            </strRef>
          </tx>
          <spPr>
            <a:ln xmlns:a="http://schemas.openxmlformats.org/drawingml/2006/main" w="28000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'Projeção'!$B$2:$B$101</f>
            </numRef>
          </cat>
          <val>
            <numRef>
              <f>'Projeção'!$F$2:$F$101</f>
            </numRef>
          </val>
        </ser>
        <ser>
          <idx val="1"/>
          <order val="1"/>
          <tx>
            <strRef>
              <f>'Projeção'!J1</f>
            </strRef>
          </tx>
          <spPr>
            <a:ln xmlns:a="http://schemas.openxmlformats.org/drawingml/2006/main" w="28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'Projeção'!$B$2:$B$101</f>
            </numRef>
          </cat>
          <val>
            <numRef>
              <f>'Projeção'!$J$2:$J$101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projetado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 de venda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pipeline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'Resumo'!I3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'Resumo'!$H$4:$H$7</f>
            </numRef>
          </cat>
          <val>
            <numRef>
              <f>'Resumo'!$I$4:$I$7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18</row>
      <rowOff>0</rowOff>
    </from>
    <ext cx="43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9" customWidth="1" min="4" max="4"/>
    <col width="18" customWidth="1" min="5" max="5"/>
    <col width="23" customWidth="1" min="6" max="6"/>
    <col width="22" customWidth="1" min="7" max="7"/>
    <col width="22" customWidth="1" min="8" max="8"/>
    <col width="22" customWidth="1" min="9" max="9"/>
    <col width="24" customWidth="1" min="10" max="10"/>
    <col width="25" customWidth="1" min="11" max="11"/>
    <col width="22" customWidth="1" min="12" max="12"/>
    <col width="14" customWidth="1" min="13" max="13"/>
    <col width="23" customWidth="1" min="14" max="14"/>
    <col width="38" customWidth="1" min="15" max="15"/>
    <col width="19" customWidth="1" min="16" max="16"/>
  </cols>
  <sheetData>
    <row r="1" ht="34" customHeight="1">
      <c r="A1" s="1" t="inlineStr">
        <is>
          <t>ID</t>
        </is>
      </c>
      <c r="B1" s="1" t="inlineStr">
        <is>
          <t>Competência</t>
        </is>
      </c>
      <c r="C1" s="1" t="inlineStr">
        <is>
          <t>Cliente</t>
        </is>
      </c>
      <c r="D1" s="1" t="inlineStr">
        <is>
          <t>Cidade</t>
        </is>
      </c>
      <c r="E1" s="1" t="inlineStr">
        <is>
          <t>Canal de Venda</t>
        </is>
      </c>
      <c r="F1" s="1" t="inlineStr">
        <is>
          <t>Faturamento Realizado (R$)</t>
        </is>
      </c>
      <c r="G1" s="1" t="inlineStr">
        <is>
          <t>Pipeline Comercial (R$)</t>
        </is>
      </c>
      <c r="H1" s="1" t="inlineStr">
        <is>
          <t>Probabilidade do Canal (%)</t>
        </is>
      </c>
      <c r="I1" s="1" t="inlineStr">
        <is>
          <t>Receita Ponderada (R$)</t>
        </is>
      </c>
      <c r="J1" s="1" t="inlineStr">
        <is>
          <t>Faturamento Projetado (R$)</t>
        </is>
      </c>
      <c r="K1" s="1" t="inlineStr">
        <is>
          <t>Custo Variável Estimado (R$)</t>
        </is>
      </c>
      <c r="L1" s="1" t="inlineStr">
        <is>
          <t>Margem Projetada (R$)</t>
        </is>
      </c>
      <c r="M1" s="1" t="inlineStr">
        <is>
          <t>Margem (%)</t>
        </is>
      </c>
      <c r="N1" s="1" t="inlineStr">
        <is>
          <t>Status</t>
        </is>
      </c>
      <c r="O1" s="1" t="inlineStr">
        <is>
          <t>Observações</t>
        </is>
      </c>
      <c r="P1" s="1" t="inlineStr">
        <is>
          <t>Status Comercial</t>
        </is>
      </c>
    </row>
    <row r="2" ht="22" customHeight="1">
      <c r="A2" s="2">
        <f>IF($B2="","",COUNT($B$2:$B2))</f>
        <v/>
      </c>
      <c r="B2" s="28" t="n">
        <v>46023</v>
      </c>
      <c r="C2" s="4" t="inlineStr">
        <is>
          <t>João Silva</t>
        </is>
      </c>
      <c r="D2" s="4" t="inlineStr">
        <is>
          <t>São Paulo</t>
        </is>
      </c>
      <c r="E2" s="5" t="inlineStr">
        <is>
          <t>Site</t>
        </is>
      </c>
      <c r="F2" s="29" t="n">
        <v>56000</v>
      </c>
      <c r="G2" s="29" t="n">
        <v>30000</v>
      </c>
      <c r="H2" s="7">
        <f>IF($A2="","",IFERROR(VLOOKUP($E2,'Premissas'!$A$5:$B$8,2,FALSE),0))</f>
        <v/>
      </c>
      <c r="I2" s="30">
        <f>IF($A2="","",IFERROR($G2*$H2,0))</f>
        <v/>
      </c>
      <c r="J2" s="30">
        <f>IF($A2="","",IFERROR($F2+$I2,0))</f>
        <v/>
      </c>
      <c r="K2" s="29" t="n">
        <v>24640</v>
      </c>
      <c r="L2" s="30">
        <f>IF(OR($A2="",$K2=""),"",IFERROR($J2-$K2,0))</f>
        <v/>
      </c>
      <c r="M2" s="7">
        <f>IF($L2="","",IFERROR($L2/$J2,0))</f>
        <v/>
      </c>
      <c r="N2" s="2">
        <f>IF($A2="","",IF($J2&gt;=$F2,"Dentro ou acima da meta","Abaixo da meta"))</f>
        <v/>
      </c>
      <c r="O2" s="4" t="inlineStr">
        <is>
          <t>Proposta validada para fechamento.</t>
        </is>
      </c>
      <c r="P2" s="5" t="inlineStr">
        <is>
          <t>Em negociação</t>
        </is>
      </c>
    </row>
    <row r="3" ht="22" customHeight="1">
      <c r="A3" s="9">
        <f>IF($B3="","",COUNT($B$2:$B3))</f>
        <v/>
      </c>
      <c r="B3" s="28" t="n">
        <v>46054</v>
      </c>
      <c r="C3" s="4" t="inlineStr">
        <is>
          <t>Maria Oliveira</t>
        </is>
      </c>
      <c r="D3" s="4" t="inlineStr">
        <is>
          <t>Rio de Janeiro</t>
        </is>
      </c>
      <c r="E3" s="5" t="inlineStr">
        <is>
          <t>Indicação</t>
        </is>
      </c>
      <c r="F3" s="29" t="n">
        <v>68000</v>
      </c>
      <c r="G3" s="29" t="n">
        <v>24000</v>
      </c>
      <c r="H3" s="10">
        <f>IF($A3="","",IFERROR(VLOOKUP($E3,'Premissas'!$A$5:$B$8,2,FALSE),0))</f>
        <v/>
      </c>
      <c r="I3" s="31">
        <f>IF($A3="","",IFERROR($G3*$H3,0))</f>
        <v/>
      </c>
      <c r="J3" s="31">
        <f>IF($A3="","",IFERROR($F3+$I3,0))</f>
        <v/>
      </c>
      <c r="K3" s="29" t="n">
        <v>30940</v>
      </c>
      <c r="L3" s="31">
        <f>IF(OR($A3="",$K3=""),"",IFERROR($J3-$K3,0))</f>
        <v/>
      </c>
      <c r="M3" s="10">
        <f>IF($L3="","",IFERROR($L3/$J3,0))</f>
        <v/>
      </c>
      <c r="N3" s="9">
        <f>IF($A3="","",IF($J3&gt;=$F3,"Dentro ou acima da meta","Abaixo da meta"))</f>
        <v/>
      </c>
      <c r="O3" s="4" t="inlineStr">
        <is>
          <t>Contrato recorrente em revisão.</t>
        </is>
      </c>
      <c r="P3" s="5" t="inlineStr">
        <is>
          <t>Fechado</t>
        </is>
      </c>
    </row>
    <row r="4" ht="22" customHeight="1">
      <c r="A4" s="2">
        <f>IF($B4="","",COUNT($B$2:$B4))</f>
        <v/>
      </c>
      <c r="B4" s="28" t="n">
        <v>46082</v>
      </c>
      <c r="C4" s="4" t="inlineStr">
        <is>
          <t>Pedro Santos</t>
        </is>
      </c>
      <c r="D4" s="4" t="inlineStr">
        <is>
          <t>Belo Horizonte</t>
        </is>
      </c>
      <c r="E4" s="5" t="inlineStr">
        <is>
          <t>Representante</t>
        </is>
      </c>
      <c r="F4" s="29" t="n">
        <v>42000</v>
      </c>
      <c r="G4" s="29" t="n">
        <v>50000</v>
      </c>
      <c r="H4" s="7">
        <f>IF($A4="","",IFERROR(VLOOKUP($E4,'Premissas'!$A$5:$B$8,2,FALSE),0))</f>
        <v/>
      </c>
      <c r="I4" s="30">
        <f>IF($A4="","",IFERROR($G4*$H4,0))</f>
        <v/>
      </c>
      <c r="J4" s="30">
        <f>IF($A4="","",IFERROR($F4+$I4,0))</f>
        <v/>
      </c>
      <c r="K4" s="29" t="n">
        <v>20160</v>
      </c>
      <c r="L4" s="30">
        <f>IF(OR($A4="",$K4=""),"",IFERROR($J4-$K4,0))</f>
        <v/>
      </c>
      <c r="M4" s="7">
        <f>IF($L4="","",IFERROR($L4/$J4,0))</f>
        <v/>
      </c>
      <c r="N4" s="2">
        <f>IF($A4="","",IF($J4&gt;=$F4,"Dentro ou acima da meta","Abaixo da meta"))</f>
        <v/>
      </c>
      <c r="O4" s="4" t="inlineStr">
        <is>
          <t>Escopo técnico enviado ao cliente.</t>
        </is>
      </c>
      <c r="P4" s="5" t="inlineStr">
        <is>
          <t>Em análise</t>
        </is>
      </c>
    </row>
    <row r="5" ht="22" customHeight="1">
      <c r="A5" s="9">
        <f>IF($B5="","",COUNT($B$2:$B5))</f>
        <v/>
      </c>
      <c r="B5" s="28" t="n">
        <v>46113</v>
      </c>
      <c r="C5" s="4" t="inlineStr">
        <is>
          <t>Ana Souza</t>
        </is>
      </c>
      <c r="D5" s="4" t="inlineStr">
        <is>
          <t>Curitiba</t>
        </is>
      </c>
      <c r="E5" s="5" t="inlineStr">
        <is>
          <t>Marketplace</t>
        </is>
      </c>
      <c r="F5" s="29" t="n">
        <v>35000</v>
      </c>
      <c r="G5" s="29" t="n">
        <v>40000</v>
      </c>
      <c r="H5" s="10">
        <f>IF($A5="","",IFERROR(VLOOKUP($E5,'Premissas'!$A$5:$B$8,2,FALSE),0))</f>
        <v/>
      </c>
      <c r="I5" s="31">
        <f>IF($A5="","",IFERROR($G5*$H5,0))</f>
        <v/>
      </c>
      <c r="J5" s="31">
        <f>IF($A5="","",IFERROR($F5+$I5,0))</f>
        <v/>
      </c>
      <c r="K5" s="29" t="n">
        <v>20350</v>
      </c>
      <c r="L5" s="31">
        <f>IF(OR($A5="",$K5=""),"",IFERROR($J5-$K5,0))</f>
        <v/>
      </c>
      <c r="M5" s="10">
        <f>IF($L5="","",IFERROR($L5/$J5,0))</f>
        <v/>
      </c>
      <c r="N5" s="9">
        <f>IF($A5="","",IF($J5&gt;=$F5,"Dentro ou acima da meta","Abaixo da meta"))</f>
        <v/>
      </c>
      <c r="O5" s="4" t="inlineStr">
        <is>
          <t>Oportunidade suspensa pelo cliente.</t>
        </is>
      </c>
      <c r="P5" s="5" t="inlineStr">
        <is>
          <t>Cancelado</t>
        </is>
      </c>
    </row>
    <row r="6" ht="22" customHeight="1">
      <c r="A6" s="2">
        <f>IF($B6="","",COUNT($B$2:$B6))</f>
        <v/>
      </c>
      <c r="B6" s="28" t="n">
        <v>46143</v>
      </c>
      <c r="C6" s="4" t="inlineStr">
        <is>
          <t>Carlos Pereira</t>
        </is>
      </c>
      <c r="D6" s="4" t="inlineStr">
        <is>
          <t>Porto Alegre</t>
        </is>
      </c>
      <c r="E6" s="5" t="inlineStr">
        <is>
          <t>Site</t>
        </is>
      </c>
      <c r="F6" s="29" t="n">
        <v>75000</v>
      </c>
      <c r="G6" s="29" t="n">
        <v>18000</v>
      </c>
      <c r="H6" s="7">
        <f>IF($A6="","",IFERROR(VLOOKUP($E6,'Premissas'!$A$5:$B$8,2,FALSE),0))</f>
        <v/>
      </c>
      <c r="I6" s="30">
        <f>IF($A6="","",IFERROR($G6*$H6,0))</f>
        <v/>
      </c>
      <c r="J6" s="30">
        <f>IF($A6="","",IFERROR($F6+$I6,0))</f>
        <v/>
      </c>
      <c r="K6" s="29" t="n">
        <v>26280</v>
      </c>
      <c r="L6" s="30">
        <f>IF(OR($A6="",$K6=""),"",IFERROR($J6-$K6,0))</f>
        <v/>
      </c>
      <c r="M6" s="7">
        <f>IF($L6="","",IFERROR($L6/$J6,0))</f>
        <v/>
      </c>
      <c r="N6" s="2">
        <f>IF($A6="","",IF($J6&gt;=$F6,"Dentro ou acima da meta","Abaixo da meta"))</f>
        <v/>
      </c>
      <c r="O6" s="4" t="inlineStr">
        <is>
          <t>Renovação com potencial de expansão.</t>
        </is>
      </c>
      <c r="P6" s="5" t="inlineStr">
        <is>
          <t>Em negociação</t>
        </is>
      </c>
    </row>
    <row r="7" ht="22" customHeight="1">
      <c r="A7" s="9">
        <f>IF($B7="","",COUNT($B$2:$B7))</f>
        <v/>
      </c>
      <c r="B7" s="28" t="n">
        <v>46174</v>
      </c>
      <c r="C7" s="4" t="inlineStr">
        <is>
          <t>Juliana Costa</t>
        </is>
      </c>
      <c r="D7" s="4" t="inlineStr">
        <is>
          <t>Salvador</t>
        </is>
      </c>
      <c r="E7" s="5" t="inlineStr">
        <is>
          <t>Indicação</t>
        </is>
      </c>
      <c r="F7" s="29" t="n">
        <v>51000</v>
      </c>
      <c r="G7" s="29" t="n">
        <v>35000</v>
      </c>
      <c r="H7" s="10">
        <f>IF($A7="","",IFERROR(VLOOKUP($E7,'Premissas'!$A$5:$B$8,2,FALSE),0))</f>
        <v/>
      </c>
      <c r="I7" s="31">
        <f>IF($A7="","",IFERROR($G7*$H7,0))</f>
        <v/>
      </c>
      <c r="J7" s="31">
        <f>IF($A7="","",IFERROR($F7+$I7,0))</f>
        <v/>
      </c>
      <c r="K7" s="29" t="n">
        <v>27455</v>
      </c>
      <c r="L7" s="31">
        <f>IF(OR($A7="",$K7=""),"",IFERROR($J7-$K7,0))</f>
        <v/>
      </c>
      <c r="M7" s="10">
        <f>IF($L7="","",IFERROR($L7/$J7,0))</f>
        <v/>
      </c>
      <c r="N7" s="9">
        <f>IF($A7="","",IF($J7&gt;=$F7,"Dentro ou acima da meta","Abaixo da meta"))</f>
        <v/>
      </c>
      <c r="O7" s="4" t="inlineStr">
        <is>
          <t>Indicação com decisor mapeado.</t>
        </is>
      </c>
      <c r="P7" s="5" t="inlineStr">
        <is>
          <t>Fechado</t>
        </is>
      </c>
    </row>
    <row r="8" ht="22" customHeight="1">
      <c r="A8" s="2">
        <f>IF($B8="","",COUNT($B$2:$B8))</f>
        <v/>
      </c>
      <c r="B8" s="28" t="n">
        <v>46204</v>
      </c>
      <c r="C8" s="4" t="inlineStr">
        <is>
          <t>Rafael Almeida</t>
        </is>
      </c>
      <c r="D8" s="4" t="inlineStr">
        <is>
          <t>Recife</t>
        </is>
      </c>
      <c r="E8" s="5" t="inlineStr">
        <is>
          <t>Representante</t>
        </is>
      </c>
      <c r="F8" s="29" t="n">
        <v>29000</v>
      </c>
      <c r="G8" s="29" t="n">
        <v>45000</v>
      </c>
      <c r="H8" s="7">
        <f>IF($A8="","",IFERROR(VLOOKUP($E8,'Premissas'!$A$5:$B$8,2,FALSE),0))</f>
        <v/>
      </c>
      <c r="I8" s="30">
        <f>IF($A8="","",IFERROR($G8*$H8,0))</f>
        <v/>
      </c>
      <c r="J8" s="30">
        <f>IF($A8="","",IFERROR($F8+$I8,0))</f>
        <v/>
      </c>
      <c r="K8" s="29" t="n">
        <v>19600</v>
      </c>
      <c r="L8" s="30">
        <f>IF(OR($A8="",$K8=""),"",IFERROR($J8-$K8,0))</f>
        <v/>
      </c>
      <c r="M8" s="7">
        <f>IF($L8="","",IFERROR($L8/$J8,0))</f>
        <v/>
      </c>
      <c r="N8" s="2">
        <f>IF($A8="","",IF($J8&gt;=$F8,"Dentro ou acima da meta","Abaixo da meta"))</f>
        <v/>
      </c>
      <c r="O8" s="4" t="inlineStr">
        <is>
          <t>Aguardando definição de orçamento.</t>
        </is>
      </c>
      <c r="P8" s="5" t="inlineStr">
        <is>
          <t>Em análise</t>
        </is>
      </c>
    </row>
    <row r="9" ht="22" customHeight="1">
      <c r="A9" s="9">
        <f>IF($B9="","",COUNT($B$2:$B9))</f>
        <v/>
      </c>
      <c r="B9" s="28" t="n">
        <v>46235</v>
      </c>
      <c r="C9" s="4" t="inlineStr">
        <is>
          <t>Camila Ferreira</t>
        </is>
      </c>
      <c r="D9" s="4" t="inlineStr">
        <is>
          <t>Fortaleza</t>
        </is>
      </c>
      <c r="E9" s="5" t="inlineStr">
        <is>
          <t>Marketplace</t>
        </is>
      </c>
      <c r="F9" s="29" t="n">
        <v>38000</v>
      </c>
      <c r="G9" s="29" t="n">
        <v>32000</v>
      </c>
      <c r="H9" s="10">
        <f>IF($A9="","",IFERROR(VLOOKUP($E9,'Premissas'!$A$5:$B$8,2,FALSE),0))</f>
        <v/>
      </c>
      <c r="I9" s="31">
        <f>IF($A9="","",IFERROR($G9*$H9,0))</f>
        <v/>
      </c>
      <c r="J9" s="31">
        <f>IF($A9="","",IFERROR($F9+$I9,0))</f>
        <v/>
      </c>
      <c r="K9" s="29" t="n">
        <v>14040</v>
      </c>
      <c r="L9" s="31">
        <f>IF(OR($A9="",$K9=""),"",IFERROR($J9-$K9,0))</f>
        <v/>
      </c>
      <c r="M9" s="10">
        <f>IF($L9="","",IFERROR($L9/$J9,0))</f>
        <v/>
      </c>
      <c r="N9" s="9">
        <f>IF($A9="","",IF($J9&gt;=$F9,"Dentro ou acima da meta","Abaixo da meta"))</f>
        <v/>
      </c>
      <c r="O9" s="4" t="inlineStr">
        <is>
          <t>Negociação reaberta após ajuste comercial.</t>
        </is>
      </c>
      <c r="P9" s="5" t="inlineStr">
        <is>
          <t>Em negociação</t>
        </is>
      </c>
    </row>
    <row r="10" ht="22" customHeight="1">
      <c r="A10" s="2">
        <f>IF($B10="","",COUNT($B$2:$B10))</f>
        <v/>
      </c>
      <c r="B10" s="28" t="n">
        <v>46266</v>
      </c>
      <c r="C10" s="4" t="inlineStr">
        <is>
          <t>Lucas Rodrigues</t>
        </is>
      </c>
      <c r="D10" s="4" t="inlineStr">
        <is>
          <t>Brasília</t>
        </is>
      </c>
      <c r="E10" s="5" t="inlineStr">
        <is>
          <t>Site</t>
        </is>
      </c>
      <c r="F10" s="29" t="n">
        <v>82000</v>
      </c>
      <c r="G10" s="29" t="n">
        <v>15000</v>
      </c>
      <c r="H10" s="7">
        <f>IF($A10="","",IFERROR(VLOOKUP($E10,'Premissas'!$A$5:$B$8,2,FALSE),0))</f>
        <v/>
      </c>
      <c r="I10" s="30">
        <f>IF($A10="","",IFERROR($G10*$H10,0))</f>
        <v/>
      </c>
      <c r="J10" s="30">
        <f>IF($A10="","",IFERROR($F10+$I10,0))</f>
        <v/>
      </c>
      <c r="K10" s="29" t="n">
        <v>33300</v>
      </c>
      <c r="L10" s="30">
        <f>IF(OR($A10="",$K10=""),"",IFERROR($J10-$K10,0))</f>
        <v/>
      </c>
      <c r="M10" s="7">
        <f>IF($L10="","",IFERROR($L10/$J10,0))</f>
        <v/>
      </c>
      <c r="N10" s="2">
        <f>IF($A10="","",IF($J10&gt;=$F10,"Dentro ou acima da meta","Abaixo da meta"))</f>
        <v/>
      </c>
      <c r="O10" s="4" t="inlineStr">
        <is>
          <t>Base ativa com pedido confirmado.</t>
        </is>
      </c>
      <c r="P10" s="5" t="inlineStr">
        <is>
          <t>Fechado</t>
        </is>
      </c>
    </row>
    <row r="11" ht="22" customHeight="1">
      <c r="A11" s="9">
        <f>IF($B11="","",COUNT($B$2:$B11))</f>
        <v/>
      </c>
      <c r="B11" s="28" t="n">
        <v>46296</v>
      </c>
      <c r="C11" s="4" t="inlineStr">
        <is>
          <t>Fernanda Lima</t>
        </is>
      </c>
      <c r="D11" s="4" t="inlineStr">
        <is>
          <t>Campinas</t>
        </is>
      </c>
      <c r="E11" s="5" t="inlineStr">
        <is>
          <t>Indicação</t>
        </is>
      </c>
      <c r="F11" s="29" t="n">
        <v>63000</v>
      </c>
      <c r="G11" s="29" t="n">
        <v>28000</v>
      </c>
      <c r="H11" s="10">
        <f>IF($A11="","",IFERROR(VLOOKUP($E11,'Premissas'!$A$5:$B$8,2,FALSE),0))</f>
        <v/>
      </c>
      <c r="I11" s="31">
        <f>IF($A11="","",IFERROR($G11*$H11,0))</f>
        <v/>
      </c>
      <c r="J11" s="31">
        <f>IF($A11="","",IFERROR($F11+$I11,0))</f>
        <v/>
      </c>
      <c r="K11" s="29" t="n">
        <v>27776</v>
      </c>
      <c r="L11" s="31">
        <f>IF(OR($A11="",$K11=""),"",IFERROR($J11-$K11,0))</f>
        <v/>
      </c>
      <c r="M11" s="10">
        <f>IF($L11="","",IFERROR($L11/$J11,0))</f>
        <v/>
      </c>
      <c r="N11" s="9">
        <f>IF($A11="","",IF($J11&gt;=$F11,"Dentro ou acima da meta","Abaixo da meta"))</f>
        <v/>
      </c>
      <c r="O11" s="4" t="inlineStr">
        <is>
          <t>Proposta aprovada aguardando assinatura.</t>
        </is>
      </c>
      <c r="P11" s="5" t="inlineStr">
        <is>
          <t>Em negociação</t>
        </is>
      </c>
    </row>
    <row r="12" ht="22" customHeight="1">
      <c r="A12" s="2">
        <f>IF($B12="","",COUNT($B$2:$B12))</f>
        <v/>
      </c>
      <c r="B12" s="28" t="n"/>
      <c r="C12" s="4" t="n"/>
      <c r="D12" s="4" t="n"/>
      <c r="E12" s="5" t="n"/>
      <c r="F12" s="29" t="n"/>
      <c r="G12" s="29" t="n"/>
      <c r="H12" s="7">
        <f>IF($A12="","",IFERROR(VLOOKUP($E12,'Premissas'!$A$5:$B$8,2,FALSE),0))</f>
        <v/>
      </c>
      <c r="I12" s="30">
        <f>IF($A12="","",IFERROR($G12*$H12,0))</f>
        <v/>
      </c>
      <c r="J12" s="30">
        <f>IF($A12="","",IFERROR($F12+$I12,0))</f>
        <v/>
      </c>
      <c r="K12" s="29" t="n"/>
      <c r="L12" s="30">
        <f>IF(OR($A12="",$K12=""),"",IFERROR($J12-$K12,0))</f>
        <v/>
      </c>
      <c r="M12" s="7">
        <f>IF($L12="","",IFERROR($L12/$J12,0))</f>
        <v/>
      </c>
      <c r="N12" s="2">
        <f>IF($A12="","",IF($J12&gt;=$F12,"Dentro ou acima da meta","Abaixo da meta"))</f>
        <v/>
      </c>
      <c r="O12" s="4" t="n"/>
      <c r="P12" s="5" t="n"/>
    </row>
    <row r="13" ht="22" customHeight="1">
      <c r="A13" s="9">
        <f>IF($B13="","",COUNT($B$2:$B13))</f>
        <v/>
      </c>
      <c r="B13" s="28" t="n"/>
      <c r="C13" s="4" t="n"/>
      <c r="D13" s="4" t="n"/>
      <c r="E13" s="5" t="n"/>
      <c r="F13" s="29" t="n"/>
      <c r="G13" s="29" t="n"/>
      <c r="H13" s="10">
        <f>IF($A13="","",IFERROR(VLOOKUP($E13,'Premissas'!$A$5:$B$8,2,FALSE),0))</f>
        <v/>
      </c>
      <c r="I13" s="31">
        <f>IF($A13="","",IFERROR($G13*$H13,0))</f>
        <v/>
      </c>
      <c r="J13" s="31">
        <f>IF($A13="","",IFERROR($F13+$I13,0))</f>
        <v/>
      </c>
      <c r="K13" s="29" t="n"/>
      <c r="L13" s="31">
        <f>IF(OR($A13="",$K13=""),"",IFERROR($J13-$K13,0))</f>
        <v/>
      </c>
      <c r="M13" s="10">
        <f>IF($L13="","",IFERROR($L13/$J13,0))</f>
        <v/>
      </c>
      <c r="N13" s="9">
        <f>IF($A13="","",IF($J13&gt;=$F13,"Dentro ou acima da meta","Abaixo da meta"))</f>
        <v/>
      </c>
      <c r="O13" s="4" t="n"/>
      <c r="P13" s="5" t="n"/>
    </row>
    <row r="14" ht="22" customHeight="1">
      <c r="A14" s="2">
        <f>IF($B14="","",COUNT($B$2:$B14))</f>
        <v/>
      </c>
      <c r="B14" s="28" t="n"/>
      <c r="C14" s="4" t="n"/>
      <c r="D14" s="4" t="n"/>
      <c r="E14" s="5" t="n"/>
      <c r="F14" s="29" t="n"/>
      <c r="G14" s="29" t="n"/>
      <c r="H14" s="7">
        <f>IF($A14="","",IFERROR(VLOOKUP($E14,'Premissas'!$A$5:$B$8,2,FALSE),0))</f>
        <v/>
      </c>
      <c r="I14" s="30">
        <f>IF($A14="","",IFERROR($G14*$H14,0))</f>
        <v/>
      </c>
      <c r="J14" s="30">
        <f>IF($A14="","",IFERROR($F14+$I14,0))</f>
        <v/>
      </c>
      <c r="K14" s="29" t="n"/>
      <c r="L14" s="30">
        <f>IF(OR($A14="",$K14=""),"",IFERROR($J14-$K14,0))</f>
        <v/>
      </c>
      <c r="M14" s="7">
        <f>IF($L14="","",IFERROR($L14/$J14,0))</f>
        <v/>
      </c>
      <c r="N14" s="2">
        <f>IF($A14="","",IF($J14&gt;=$F14,"Dentro ou acima da meta","Abaixo da meta"))</f>
        <v/>
      </c>
      <c r="O14" s="4" t="n"/>
      <c r="P14" s="5" t="n"/>
    </row>
    <row r="15" ht="22" customHeight="1">
      <c r="A15" s="9">
        <f>IF($B15="","",COUNT($B$2:$B15))</f>
        <v/>
      </c>
      <c r="B15" s="28" t="n"/>
      <c r="C15" s="4" t="n"/>
      <c r="D15" s="4" t="n"/>
      <c r="E15" s="5" t="n"/>
      <c r="F15" s="29" t="n"/>
      <c r="G15" s="29" t="n"/>
      <c r="H15" s="10">
        <f>IF($A15="","",IFERROR(VLOOKUP($E15,'Premissas'!$A$5:$B$8,2,FALSE),0))</f>
        <v/>
      </c>
      <c r="I15" s="31">
        <f>IF($A15="","",IFERROR($G15*$H15,0))</f>
        <v/>
      </c>
      <c r="J15" s="31">
        <f>IF($A15="","",IFERROR($F15+$I15,0))</f>
        <v/>
      </c>
      <c r="K15" s="29" t="n"/>
      <c r="L15" s="31">
        <f>IF(OR($A15="",$K15=""),"",IFERROR($J15-$K15,0))</f>
        <v/>
      </c>
      <c r="M15" s="10">
        <f>IF($L15="","",IFERROR($L15/$J15,0))</f>
        <v/>
      </c>
      <c r="N15" s="9">
        <f>IF($A15="","",IF($J15&gt;=$F15,"Dentro ou acima da meta","Abaixo da meta"))</f>
        <v/>
      </c>
      <c r="O15" s="4" t="n"/>
      <c r="P15" s="5" t="n"/>
    </row>
    <row r="16" ht="22" customHeight="1">
      <c r="A16" s="2">
        <f>IF($B16="","",COUNT($B$2:$B16))</f>
        <v/>
      </c>
      <c r="B16" s="28" t="n"/>
      <c r="C16" s="4" t="n"/>
      <c r="D16" s="4" t="n"/>
      <c r="E16" s="5" t="n"/>
      <c r="F16" s="29" t="n"/>
      <c r="G16" s="29" t="n"/>
      <c r="H16" s="7">
        <f>IF($A16="","",IFERROR(VLOOKUP($E16,'Premissas'!$A$5:$B$8,2,FALSE),0))</f>
        <v/>
      </c>
      <c r="I16" s="30">
        <f>IF($A16="","",IFERROR($G16*$H16,0))</f>
        <v/>
      </c>
      <c r="J16" s="30">
        <f>IF($A16="","",IFERROR($F16+$I16,0))</f>
        <v/>
      </c>
      <c r="K16" s="29" t="n"/>
      <c r="L16" s="30">
        <f>IF(OR($A16="",$K16=""),"",IFERROR($J16-$K16,0))</f>
        <v/>
      </c>
      <c r="M16" s="7">
        <f>IF($L16="","",IFERROR($L16/$J16,0))</f>
        <v/>
      </c>
      <c r="N16" s="2">
        <f>IF($A16="","",IF($J16&gt;=$F16,"Dentro ou acima da meta","Abaixo da meta"))</f>
        <v/>
      </c>
      <c r="O16" s="4" t="n"/>
      <c r="P16" s="5" t="n"/>
    </row>
    <row r="17" ht="22" customHeight="1">
      <c r="A17" s="9">
        <f>IF($B17="","",COUNT($B$2:$B17))</f>
        <v/>
      </c>
      <c r="B17" s="28" t="n"/>
      <c r="C17" s="4" t="n"/>
      <c r="D17" s="4" t="n"/>
      <c r="E17" s="5" t="n"/>
      <c r="F17" s="29" t="n"/>
      <c r="G17" s="29" t="n"/>
      <c r="H17" s="10">
        <f>IF($A17="","",IFERROR(VLOOKUP($E17,'Premissas'!$A$5:$B$8,2,FALSE),0))</f>
        <v/>
      </c>
      <c r="I17" s="31">
        <f>IF($A17="","",IFERROR($G17*$H17,0))</f>
        <v/>
      </c>
      <c r="J17" s="31">
        <f>IF($A17="","",IFERROR($F17+$I17,0))</f>
        <v/>
      </c>
      <c r="K17" s="29" t="n"/>
      <c r="L17" s="31">
        <f>IF(OR($A17="",$K17=""),"",IFERROR($J17-$K17,0))</f>
        <v/>
      </c>
      <c r="M17" s="10">
        <f>IF($L17="","",IFERROR($L17/$J17,0))</f>
        <v/>
      </c>
      <c r="N17" s="9">
        <f>IF($A17="","",IF($J17&gt;=$F17,"Dentro ou acima da meta","Abaixo da meta"))</f>
        <v/>
      </c>
      <c r="O17" s="4" t="n"/>
      <c r="P17" s="5" t="n"/>
    </row>
    <row r="18" ht="22" customHeight="1">
      <c r="A18" s="2">
        <f>IF($B18="","",COUNT($B$2:$B18))</f>
        <v/>
      </c>
      <c r="B18" s="28" t="n"/>
      <c r="C18" s="4" t="n"/>
      <c r="D18" s="4" t="n"/>
      <c r="E18" s="5" t="n"/>
      <c r="F18" s="29" t="n"/>
      <c r="G18" s="29" t="n"/>
      <c r="H18" s="7">
        <f>IF($A18="","",IFERROR(VLOOKUP($E18,'Premissas'!$A$5:$B$8,2,FALSE),0))</f>
        <v/>
      </c>
      <c r="I18" s="30">
        <f>IF($A18="","",IFERROR($G18*$H18,0))</f>
        <v/>
      </c>
      <c r="J18" s="30">
        <f>IF($A18="","",IFERROR($F18+$I18,0))</f>
        <v/>
      </c>
      <c r="K18" s="29" t="n"/>
      <c r="L18" s="30">
        <f>IF(OR($A18="",$K18=""),"",IFERROR($J18-$K18,0))</f>
        <v/>
      </c>
      <c r="M18" s="7">
        <f>IF($L18="","",IFERROR($L18/$J18,0))</f>
        <v/>
      </c>
      <c r="N18" s="2">
        <f>IF($A18="","",IF($J18&gt;=$F18,"Dentro ou acima da meta","Abaixo da meta"))</f>
        <v/>
      </c>
      <c r="O18" s="4" t="n"/>
      <c r="P18" s="5" t="n"/>
    </row>
    <row r="19" ht="22" customHeight="1">
      <c r="A19" s="9">
        <f>IF($B19="","",COUNT($B$2:$B19))</f>
        <v/>
      </c>
      <c r="B19" s="28" t="n"/>
      <c r="C19" s="4" t="n"/>
      <c r="D19" s="4" t="n"/>
      <c r="E19" s="5" t="n"/>
      <c r="F19" s="29" t="n"/>
      <c r="G19" s="29" t="n"/>
      <c r="H19" s="10">
        <f>IF($A19="","",IFERROR(VLOOKUP($E19,'Premissas'!$A$5:$B$8,2,FALSE),0))</f>
        <v/>
      </c>
      <c r="I19" s="31">
        <f>IF($A19="","",IFERROR($G19*$H19,0))</f>
        <v/>
      </c>
      <c r="J19" s="31">
        <f>IF($A19="","",IFERROR($F19+$I19,0))</f>
        <v/>
      </c>
      <c r="K19" s="29" t="n"/>
      <c r="L19" s="31">
        <f>IF(OR($A19="",$K19=""),"",IFERROR($J19-$K19,0))</f>
        <v/>
      </c>
      <c r="M19" s="10">
        <f>IF($L19="","",IFERROR($L19/$J19,0))</f>
        <v/>
      </c>
      <c r="N19" s="9">
        <f>IF($A19="","",IF($J19&gt;=$F19,"Dentro ou acima da meta","Abaixo da meta"))</f>
        <v/>
      </c>
      <c r="O19" s="4" t="n"/>
      <c r="P19" s="5" t="n"/>
    </row>
    <row r="20" ht="22" customHeight="1">
      <c r="A20" s="2">
        <f>IF($B20="","",COUNT($B$2:$B20))</f>
        <v/>
      </c>
      <c r="B20" s="28" t="n"/>
      <c r="C20" s="4" t="n"/>
      <c r="D20" s="4" t="n"/>
      <c r="E20" s="5" t="n"/>
      <c r="F20" s="29" t="n"/>
      <c r="G20" s="29" t="n"/>
      <c r="H20" s="7">
        <f>IF($A20="","",IFERROR(VLOOKUP($E20,'Premissas'!$A$5:$B$8,2,FALSE),0))</f>
        <v/>
      </c>
      <c r="I20" s="30">
        <f>IF($A20="","",IFERROR($G20*$H20,0))</f>
        <v/>
      </c>
      <c r="J20" s="30">
        <f>IF($A20="","",IFERROR($F20+$I20,0))</f>
        <v/>
      </c>
      <c r="K20" s="29" t="n"/>
      <c r="L20" s="30">
        <f>IF(OR($A20="",$K20=""),"",IFERROR($J20-$K20,0))</f>
        <v/>
      </c>
      <c r="M20" s="7">
        <f>IF($L20="","",IFERROR($L20/$J20,0))</f>
        <v/>
      </c>
      <c r="N20" s="2">
        <f>IF($A20="","",IF($J20&gt;=$F20,"Dentro ou acima da meta","Abaixo da meta"))</f>
        <v/>
      </c>
      <c r="O20" s="4" t="n"/>
      <c r="P20" s="5" t="n"/>
    </row>
    <row r="21" ht="22" customHeight="1">
      <c r="A21" s="9">
        <f>IF($B21="","",COUNT($B$2:$B21))</f>
        <v/>
      </c>
      <c r="B21" s="28" t="n"/>
      <c r="C21" s="4" t="n"/>
      <c r="D21" s="4" t="n"/>
      <c r="E21" s="5" t="n"/>
      <c r="F21" s="29" t="n"/>
      <c r="G21" s="29" t="n"/>
      <c r="H21" s="10">
        <f>IF($A21="","",IFERROR(VLOOKUP($E21,'Premissas'!$A$5:$B$8,2,FALSE),0))</f>
        <v/>
      </c>
      <c r="I21" s="31">
        <f>IF($A21="","",IFERROR($G21*$H21,0))</f>
        <v/>
      </c>
      <c r="J21" s="31">
        <f>IF($A21="","",IFERROR($F21+$I21,0))</f>
        <v/>
      </c>
      <c r="K21" s="29" t="n"/>
      <c r="L21" s="31">
        <f>IF(OR($A21="",$K21=""),"",IFERROR($J21-$K21,0))</f>
        <v/>
      </c>
      <c r="M21" s="10">
        <f>IF($L21="","",IFERROR($L21/$J21,0))</f>
        <v/>
      </c>
      <c r="N21" s="9">
        <f>IF($A21="","",IF($J21&gt;=$F21,"Dentro ou acima da meta","Abaixo da meta"))</f>
        <v/>
      </c>
      <c r="O21" s="4" t="n"/>
      <c r="P21" s="5" t="n"/>
    </row>
    <row r="22" ht="22" customHeight="1">
      <c r="A22" s="2">
        <f>IF($B22="","",COUNT($B$2:$B22))</f>
        <v/>
      </c>
      <c r="B22" s="28" t="n"/>
      <c r="C22" s="4" t="n"/>
      <c r="D22" s="4" t="n"/>
      <c r="E22" s="5" t="n"/>
      <c r="F22" s="29" t="n"/>
      <c r="G22" s="29" t="n"/>
      <c r="H22" s="7">
        <f>IF($A22="","",IFERROR(VLOOKUP($E22,'Premissas'!$A$5:$B$8,2,FALSE),0))</f>
        <v/>
      </c>
      <c r="I22" s="30">
        <f>IF($A22="","",IFERROR($G22*$H22,0))</f>
        <v/>
      </c>
      <c r="J22" s="30">
        <f>IF($A22="","",IFERROR($F22+$I22,0))</f>
        <v/>
      </c>
      <c r="K22" s="29" t="n"/>
      <c r="L22" s="30">
        <f>IF(OR($A22="",$K22=""),"",IFERROR($J22-$K22,0))</f>
        <v/>
      </c>
      <c r="M22" s="7">
        <f>IF($L22="","",IFERROR($L22/$J22,0))</f>
        <v/>
      </c>
      <c r="N22" s="2">
        <f>IF($A22="","",IF($J22&gt;=$F22,"Dentro ou acima da meta","Abaixo da meta"))</f>
        <v/>
      </c>
      <c r="O22" s="4" t="n"/>
      <c r="P22" s="5" t="n"/>
    </row>
    <row r="23" ht="22" customHeight="1">
      <c r="A23" s="9">
        <f>IF($B23="","",COUNT($B$2:$B23))</f>
        <v/>
      </c>
      <c r="B23" s="28" t="n"/>
      <c r="C23" s="4" t="n"/>
      <c r="D23" s="4" t="n"/>
      <c r="E23" s="5" t="n"/>
      <c r="F23" s="29" t="n"/>
      <c r="G23" s="29" t="n"/>
      <c r="H23" s="10">
        <f>IF($A23="","",IFERROR(VLOOKUP($E23,'Premissas'!$A$5:$B$8,2,FALSE),0))</f>
        <v/>
      </c>
      <c r="I23" s="31">
        <f>IF($A23="","",IFERROR($G23*$H23,0))</f>
        <v/>
      </c>
      <c r="J23" s="31">
        <f>IF($A23="","",IFERROR($F23+$I23,0))</f>
        <v/>
      </c>
      <c r="K23" s="29" t="n"/>
      <c r="L23" s="31">
        <f>IF(OR($A23="",$K23=""),"",IFERROR($J23-$K23,0))</f>
        <v/>
      </c>
      <c r="M23" s="10">
        <f>IF($L23="","",IFERROR($L23/$J23,0))</f>
        <v/>
      </c>
      <c r="N23" s="9">
        <f>IF($A23="","",IF($J23&gt;=$F23,"Dentro ou acima da meta","Abaixo da meta"))</f>
        <v/>
      </c>
      <c r="O23" s="4" t="n"/>
      <c r="P23" s="5" t="n"/>
    </row>
    <row r="24" ht="22" customHeight="1">
      <c r="A24" s="2">
        <f>IF($B24="","",COUNT($B$2:$B24))</f>
        <v/>
      </c>
      <c r="B24" s="28" t="n"/>
      <c r="C24" s="4" t="n"/>
      <c r="D24" s="4" t="n"/>
      <c r="E24" s="5" t="n"/>
      <c r="F24" s="29" t="n"/>
      <c r="G24" s="29" t="n"/>
      <c r="H24" s="7">
        <f>IF($A24="","",IFERROR(VLOOKUP($E24,'Premissas'!$A$5:$B$8,2,FALSE),0))</f>
        <v/>
      </c>
      <c r="I24" s="30">
        <f>IF($A24="","",IFERROR($G24*$H24,0))</f>
        <v/>
      </c>
      <c r="J24" s="30">
        <f>IF($A24="","",IFERROR($F24+$I24,0))</f>
        <v/>
      </c>
      <c r="K24" s="29" t="n"/>
      <c r="L24" s="30">
        <f>IF(OR($A24="",$K24=""),"",IFERROR($J24-$K24,0))</f>
        <v/>
      </c>
      <c r="M24" s="7">
        <f>IF($L24="","",IFERROR($L24/$J24,0))</f>
        <v/>
      </c>
      <c r="N24" s="2">
        <f>IF($A24="","",IF($J24&gt;=$F24,"Dentro ou acima da meta","Abaixo da meta"))</f>
        <v/>
      </c>
      <c r="O24" s="4" t="n"/>
      <c r="P24" s="5" t="n"/>
    </row>
    <row r="25" ht="22" customHeight="1">
      <c r="A25" s="9">
        <f>IF($B25="","",COUNT($B$2:$B25))</f>
        <v/>
      </c>
      <c r="B25" s="28" t="n"/>
      <c r="C25" s="4" t="n"/>
      <c r="D25" s="4" t="n"/>
      <c r="E25" s="5" t="n"/>
      <c r="F25" s="29" t="n"/>
      <c r="G25" s="29" t="n"/>
      <c r="H25" s="10">
        <f>IF($A25="","",IFERROR(VLOOKUP($E25,'Premissas'!$A$5:$B$8,2,FALSE),0))</f>
        <v/>
      </c>
      <c r="I25" s="31">
        <f>IF($A25="","",IFERROR($G25*$H25,0))</f>
        <v/>
      </c>
      <c r="J25" s="31">
        <f>IF($A25="","",IFERROR($F25+$I25,0))</f>
        <v/>
      </c>
      <c r="K25" s="29" t="n"/>
      <c r="L25" s="31">
        <f>IF(OR($A25="",$K25=""),"",IFERROR($J25-$K25,0))</f>
        <v/>
      </c>
      <c r="M25" s="10">
        <f>IF($L25="","",IFERROR($L25/$J25,0))</f>
        <v/>
      </c>
      <c r="N25" s="9">
        <f>IF($A25="","",IF($J25&gt;=$F25,"Dentro ou acima da meta","Abaixo da meta"))</f>
        <v/>
      </c>
      <c r="O25" s="4" t="n"/>
      <c r="P25" s="5" t="n"/>
    </row>
    <row r="26" ht="22" customHeight="1">
      <c r="A26" s="2">
        <f>IF($B26="","",COUNT($B$2:$B26))</f>
        <v/>
      </c>
      <c r="B26" s="28" t="n"/>
      <c r="C26" s="4" t="n"/>
      <c r="D26" s="4" t="n"/>
      <c r="E26" s="5" t="n"/>
      <c r="F26" s="29" t="n"/>
      <c r="G26" s="29" t="n"/>
      <c r="H26" s="7">
        <f>IF($A26="","",IFERROR(VLOOKUP($E26,'Premissas'!$A$5:$B$8,2,FALSE),0))</f>
        <v/>
      </c>
      <c r="I26" s="30">
        <f>IF($A26="","",IFERROR($G26*$H26,0))</f>
        <v/>
      </c>
      <c r="J26" s="30">
        <f>IF($A26="","",IFERROR($F26+$I26,0))</f>
        <v/>
      </c>
      <c r="K26" s="29" t="n"/>
      <c r="L26" s="30">
        <f>IF(OR($A26="",$K26=""),"",IFERROR($J26-$K26,0))</f>
        <v/>
      </c>
      <c r="M26" s="7">
        <f>IF($L26="","",IFERROR($L26/$J26,0))</f>
        <v/>
      </c>
      <c r="N26" s="2">
        <f>IF($A26="","",IF($J26&gt;=$F26,"Dentro ou acima da meta","Abaixo da meta"))</f>
        <v/>
      </c>
      <c r="O26" s="4" t="n"/>
      <c r="P26" s="5" t="n"/>
    </row>
    <row r="27" ht="22" customHeight="1">
      <c r="A27" s="9">
        <f>IF($B27="","",COUNT($B$2:$B27))</f>
        <v/>
      </c>
      <c r="B27" s="28" t="n"/>
      <c r="C27" s="4" t="n"/>
      <c r="D27" s="4" t="n"/>
      <c r="E27" s="5" t="n"/>
      <c r="F27" s="29" t="n"/>
      <c r="G27" s="29" t="n"/>
      <c r="H27" s="10">
        <f>IF($A27="","",IFERROR(VLOOKUP($E27,'Premissas'!$A$5:$B$8,2,FALSE),0))</f>
        <v/>
      </c>
      <c r="I27" s="31">
        <f>IF($A27="","",IFERROR($G27*$H27,0))</f>
        <v/>
      </c>
      <c r="J27" s="31">
        <f>IF($A27="","",IFERROR($F27+$I27,0))</f>
        <v/>
      </c>
      <c r="K27" s="29" t="n"/>
      <c r="L27" s="31">
        <f>IF(OR($A27="",$K27=""),"",IFERROR($J27-$K27,0))</f>
        <v/>
      </c>
      <c r="M27" s="10">
        <f>IF($L27="","",IFERROR($L27/$J27,0))</f>
        <v/>
      </c>
      <c r="N27" s="9">
        <f>IF($A27="","",IF($J27&gt;=$F27,"Dentro ou acima da meta","Abaixo da meta"))</f>
        <v/>
      </c>
      <c r="O27" s="4" t="n"/>
      <c r="P27" s="5" t="n"/>
    </row>
    <row r="28" ht="22" customHeight="1">
      <c r="A28" s="2">
        <f>IF($B28="","",COUNT($B$2:$B28))</f>
        <v/>
      </c>
      <c r="B28" s="28" t="n"/>
      <c r="C28" s="4" t="n"/>
      <c r="D28" s="4" t="n"/>
      <c r="E28" s="5" t="n"/>
      <c r="F28" s="29" t="n"/>
      <c r="G28" s="29" t="n"/>
      <c r="H28" s="7">
        <f>IF($A28="","",IFERROR(VLOOKUP($E28,'Premissas'!$A$5:$B$8,2,FALSE),0))</f>
        <v/>
      </c>
      <c r="I28" s="30">
        <f>IF($A28="","",IFERROR($G28*$H28,0))</f>
        <v/>
      </c>
      <c r="J28" s="30">
        <f>IF($A28="","",IFERROR($F28+$I28,0))</f>
        <v/>
      </c>
      <c r="K28" s="29" t="n"/>
      <c r="L28" s="30">
        <f>IF(OR($A28="",$K28=""),"",IFERROR($J28-$K28,0))</f>
        <v/>
      </c>
      <c r="M28" s="7">
        <f>IF($L28="","",IFERROR($L28/$J28,0))</f>
        <v/>
      </c>
      <c r="N28" s="2">
        <f>IF($A28="","",IF($J28&gt;=$F28,"Dentro ou acima da meta","Abaixo da meta"))</f>
        <v/>
      </c>
      <c r="O28" s="4" t="n"/>
      <c r="P28" s="5" t="n"/>
    </row>
    <row r="29" ht="22" customHeight="1">
      <c r="A29" s="9">
        <f>IF($B29="","",COUNT($B$2:$B29))</f>
        <v/>
      </c>
      <c r="B29" s="28" t="n"/>
      <c r="C29" s="4" t="n"/>
      <c r="D29" s="4" t="n"/>
      <c r="E29" s="5" t="n"/>
      <c r="F29" s="29" t="n"/>
      <c r="G29" s="29" t="n"/>
      <c r="H29" s="10">
        <f>IF($A29="","",IFERROR(VLOOKUP($E29,'Premissas'!$A$5:$B$8,2,FALSE),0))</f>
        <v/>
      </c>
      <c r="I29" s="31">
        <f>IF($A29="","",IFERROR($G29*$H29,0))</f>
        <v/>
      </c>
      <c r="J29" s="31">
        <f>IF($A29="","",IFERROR($F29+$I29,0))</f>
        <v/>
      </c>
      <c r="K29" s="29" t="n"/>
      <c r="L29" s="31">
        <f>IF(OR($A29="",$K29=""),"",IFERROR($J29-$K29,0))</f>
        <v/>
      </c>
      <c r="M29" s="10">
        <f>IF($L29="","",IFERROR($L29/$J29,0))</f>
        <v/>
      </c>
      <c r="N29" s="9">
        <f>IF($A29="","",IF($J29&gt;=$F29,"Dentro ou acima da meta","Abaixo da meta"))</f>
        <v/>
      </c>
      <c r="O29" s="4" t="n"/>
      <c r="P29" s="5" t="n"/>
    </row>
    <row r="30" ht="22" customHeight="1">
      <c r="A30" s="2">
        <f>IF($B30="","",COUNT($B$2:$B30))</f>
        <v/>
      </c>
      <c r="B30" s="28" t="n"/>
      <c r="C30" s="4" t="n"/>
      <c r="D30" s="4" t="n"/>
      <c r="E30" s="5" t="n"/>
      <c r="F30" s="29" t="n"/>
      <c r="G30" s="29" t="n"/>
      <c r="H30" s="7">
        <f>IF($A30="","",IFERROR(VLOOKUP($E30,'Premissas'!$A$5:$B$8,2,FALSE),0))</f>
        <v/>
      </c>
      <c r="I30" s="30">
        <f>IF($A30="","",IFERROR($G30*$H30,0))</f>
        <v/>
      </c>
      <c r="J30" s="30">
        <f>IF($A30="","",IFERROR($F30+$I30,0))</f>
        <v/>
      </c>
      <c r="K30" s="29" t="n"/>
      <c r="L30" s="30">
        <f>IF(OR($A30="",$K30=""),"",IFERROR($J30-$K30,0))</f>
        <v/>
      </c>
      <c r="M30" s="7">
        <f>IF($L30="","",IFERROR($L30/$J30,0))</f>
        <v/>
      </c>
      <c r="N30" s="2">
        <f>IF($A30="","",IF($J30&gt;=$F30,"Dentro ou acima da meta","Abaixo da meta"))</f>
        <v/>
      </c>
      <c r="O30" s="4" t="n"/>
      <c r="P30" s="5" t="n"/>
    </row>
    <row r="31" ht="22" customHeight="1">
      <c r="A31" s="9">
        <f>IF($B31="","",COUNT($B$2:$B31))</f>
        <v/>
      </c>
      <c r="B31" s="28" t="n"/>
      <c r="C31" s="4" t="n"/>
      <c r="D31" s="4" t="n"/>
      <c r="E31" s="5" t="n"/>
      <c r="F31" s="29" t="n"/>
      <c r="G31" s="29" t="n"/>
      <c r="H31" s="10">
        <f>IF($A31="","",IFERROR(VLOOKUP($E31,'Premissas'!$A$5:$B$8,2,FALSE),0))</f>
        <v/>
      </c>
      <c r="I31" s="31">
        <f>IF($A31="","",IFERROR($G31*$H31,0))</f>
        <v/>
      </c>
      <c r="J31" s="31">
        <f>IF($A31="","",IFERROR($F31+$I31,0))</f>
        <v/>
      </c>
      <c r="K31" s="29" t="n"/>
      <c r="L31" s="31">
        <f>IF(OR($A31="",$K31=""),"",IFERROR($J31-$K31,0))</f>
        <v/>
      </c>
      <c r="M31" s="10">
        <f>IF($L31="","",IFERROR($L31/$J31,0))</f>
        <v/>
      </c>
      <c r="N31" s="9">
        <f>IF($A31="","",IF($J31&gt;=$F31,"Dentro ou acima da meta","Abaixo da meta"))</f>
        <v/>
      </c>
      <c r="O31" s="4" t="n"/>
      <c r="P31" s="5" t="n"/>
    </row>
    <row r="32" ht="22" customHeight="1">
      <c r="A32" s="2">
        <f>IF($B32="","",COUNT($B$2:$B32))</f>
        <v/>
      </c>
      <c r="B32" s="28" t="n"/>
      <c r="C32" s="4" t="n"/>
      <c r="D32" s="4" t="n"/>
      <c r="E32" s="5" t="n"/>
      <c r="F32" s="29" t="n"/>
      <c r="G32" s="29" t="n"/>
      <c r="H32" s="7">
        <f>IF($A32="","",IFERROR(VLOOKUP($E32,'Premissas'!$A$5:$B$8,2,FALSE),0))</f>
        <v/>
      </c>
      <c r="I32" s="30">
        <f>IF($A32="","",IFERROR($G32*$H32,0))</f>
        <v/>
      </c>
      <c r="J32" s="30">
        <f>IF($A32="","",IFERROR($F32+$I32,0))</f>
        <v/>
      </c>
      <c r="K32" s="29" t="n"/>
      <c r="L32" s="30">
        <f>IF(OR($A32="",$K32=""),"",IFERROR($J32-$K32,0))</f>
        <v/>
      </c>
      <c r="M32" s="7">
        <f>IF($L32="","",IFERROR($L32/$J32,0))</f>
        <v/>
      </c>
      <c r="N32" s="2">
        <f>IF($A32="","",IF($J32&gt;=$F32,"Dentro ou acima da meta","Abaixo da meta"))</f>
        <v/>
      </c>
      <c r="O32" s="4" t="n"/>
      <c r="P32" s="5" t="n"/>
    </row>
    <row r="33" ht="22" customHeight="1">
      <c r="A33" s="9">
        <f>IF($B33="","",COUNT($B$2:$B33))</f>
        <v/>
      </c>
      <c r="B33" s="28" t="n"/>
      <c r="C33" s="4" t="n"/>
      <c r="D33" s="4" t="n"/>
      <c r="E33" s="5" t="n"/>
      <c r="F33" s="29" t="n"/>
      <c r="G33" s="29" t="n"/>
      <c r="H33" s="10">
        <f>IF($A33="","",IFERROR(VLOOKUP($E33,'Premissas'!$A$5:$B$8,2,FALSE),0))</f>
        <v/>
      </c>
      <c r="I33" s="31">
        <f>IF($A33="","",IFERROR($G33*$H33,0))</f>
        <v/>
      </c>
      <c r="J33" s="31">
        <f>IF($A33="","",IFERROR($F33+$I33,0))</f>
        <v/>
      </c>
      <c r="K33" s="29" t="n"/>
      <c r="L33" s="31">
        <f>IF(OR($A33="",$K33=""),"",IFERROR($J33-$K33,0))</f>
        <v/>
      </c>
      <c r="M33" s="10">
        <f>IF($L33="","",IFERROR($L33/$J33,0))</f>
        <v/>
      </c>
      <c r="N33" s="9">
        <f>IF($A33="","",IF($J33&gt;=$F33,"Dentro ou acima da meta","Abaixo da meta"))</f>
        <v/>
      </c>
      <c r="O33" s="4" t="n"/>
      <c r="P33" s="5" t="n"/>
    </row>
    <row r="34" ht="22" customHeight="1">
      <c r="A34" s="2">
        <f>IF($B34="","",COUNT($B$2:$B34))</f>
        <v/>
      </c>
      <c r="B34" s="28" t="n"/>
      <c r="C34" s="4" t="n"/>
      <c r="D34" s="4" t="n"/>
      <c r="E34" s="5" t="n"/>
      <c r="F34" s="29" t="n"/>
      <c r="G34" s="29" t="n"/>
      <c r="H34" s="7">
        <f>IF($A34="","",IFERROR(VLOOKUP($E34,'Premissas'!$A$5:$B$8,2,FALSE),0))</f>
        <v/>
      </c>
      <c r="I34" s="30">
        <f>IF($A34="","",IFERROR($G34*$H34,0))</f>
        <v/>
      </c>
      <c r="J34" s="30">
        <f>IF($A34="","",IFERROR($F34+$I34,0))</f>
        <v/>
      </c>
      <c r="K34" s="29" t="n"/>
      <c r="L34" s="30">
        <f>IF(OR($A34="",$K34=""),"",IFERROR($J34-$K34,0))</f>
        <v/>
      </c>
      <c r="M34" s="7">
        <f>IF($L34="","",IFERROR($L34/$J34,0))</f>
        <v/>
      </c>
      <c r="N34" s="2">
        <f>IF($A34="","",IF($J34&gt;=$F34,"Dentro ou acima da meta","Abaixo da meta"))</f>
        <v/>
      </c>
      <c r="O34" s="4" t="n"/>
      <c r="P34" s="5" t="n"/>
    </row>
    <row r="35" ht="22" customHeight="1">
      <c r="A35" s="9">
        <f>IF($B35="","",COUNT($B$2:$B35))</f>
        <v/>
      </c>
      <c r="B35" s="28" t="n"/>
      <c r="C35" s="4" t="n"/>
      <c r="D35" s="4" t="n"/>
      <c r="E35" s="5" t="n"/>
      <c r="F35" s="29" t="n"/>
      <c r="G35" s="29" t="n"/>
      <c r="H35" s="10">
        <f>IF($A35="","",IFERROR(VLOOKUP($E35,'Premissas'!$A$5:$B$8,2,FALSE),0))</f>
        <v/>
      </c>
      <c r="I35" s="31">
        <f>IF($A35="","",IFERROR($G35*$H35,0))</f>
        <v/>
      </c>
      <c r="J35" s="31">
        <f>IF($A35="","",IFERROR($F35+$I35,0))</f>
        <v/>
      </c>
      <c r="K35" s="29" t="n"/>
      <c r="L35" s="31">
        <f>IF(OR($A35="",$K35=""),"",IFERROR($J35-$K35,0))</f>
        <v/>
      </c>
      <c r="M35" s="10">
        <f>IF($L35="","",IFERROR($L35/$J35,0))</f>
        <v/>
      </c>
      <c r="N35" s="9">
        <f>IF($A35="","",IF($J35&gt;=$F35,"Dentro ou acima da meta","Abaixo da meta"))</f>
        <v/>
      </c>
      <c r="O35" s="4" t="n"/>
      <c r="P35" s="5" t="n"/>
    </row>
    <row r="36" ht="22" customHeight="1">
      <c r="A36" s="2">
        <f>IF($B36="","",COUNT($B$2:$B36))</f>
        <v/>
      </c>
      <c r="B36" s="28" t="n"/>
      <c r="C36" s="4" t="n"/>
      <c r="D36" s="4" t="n"/>
      <c r="E36" s="5" t="n"/>
      <c r="F36" s="29" t="n"/>
      <c r="G36" s="29" t="n"/>
      <c r="H36" s="7">
        <f>IF($A36="","",IFERROR(VLOOKUP($E36,'Premissas'!$A$5:$B$8,2,FALSE),0))</f>
        <v/>
      </c>
      <c r="I36" s="30">
        <f>IF($A36="","",IFERROR($G36*$H36,0))</f>
        <v/>
      </c>
      <c r="J36" s="30">
        <f>IF($A36="","",IFERROR($F36+$I36,0))</f>
        <v/>
      </c>
      <c r="K36" s="29" t="n"/>
      <c r="L36" s="30">
        <f>IF(OR($A36="",$K36=""),"",IFERROR($J36-$K36,0))</f>
        <v/>
      </c>
      <c r="M36" s="7">
        <f>IF($L36="","",IFERROR($L36/$J36,0))</f>
        <v/>
      </c>
      <c r="N36" s="2">
        <f>IF($A36="","",IF($J36&gt;=$F36,"Dentro ou acima da meta","Abaixo da meta"))</f>
        <v/>
      </c>
      <c r="O36" s="4" t="n"/>
      <c r="P36" s="5" t="n"/>
    </row>
    <row r="37" ht="22" customHeight="1">
      <c r="A37" s="9">
        <f>IF($B37="","",COUNT($B$2:$B37))</f>
        <v/>
      </c>
      <c r="B37" s="28" t="n"/>
      <c r="C37" s="4" t="n"/>
      <c r="D37" s="4" t="n"/>
      <c r="E37" s="5" t="n"/>
      <c r="F37" s="29" t="n"/>
      <c r="G37" s="29" t="n"/>
      <c r="H37" s="10">
        <f>IF($A37="","",IFERROR(VLOOKUP($E37,'Premissas'!$A$5:$B$8,2,FALSE),0))</f>
        <v/>
      </c>
      <c r="I37" s="31">
        <f>IF($A37="","",IFERROR($G37*$H37,0))</f>
        <v/>
      </c>
      <c r="J37" s="31">
        <f>IF($A37="","",IFERROR($F37+$I37,0))</f>
        <v/>
      </c>
      <c r="K37" s="29" t="n"/>
      <c r="L37" s="31">
        <f>IF(OR($A37="",$K37=""),"",IFERROR($J37-$K37,0))</f>
        <v/>
      </c>
      <c r="M37" s="10">
        <f>IF($L37="","",IFERROR($L37/$J37,0))</f>
        <v/>
      </c>
      <c r="N37" s="9">
        <f>IF($A37="","",IF($J37&gt;=$F37,"Dentro ou acima da meta","Abaixo da meta"))</f>
        <v/>
      </c>
      <c r="O37" s="4" t="n"/>
      <c r="P37" s="5" t="n"/>
    </row>
    <row r="38" ht="22" customHeight="1">
      <c r="A38" s="2">
        <f>IF($B38="","",COUNT($B$2:$B38))</f>
        <v/>
      </c>
      <c r="B38" s="28" t="n"/>
      <c r="C38" s="4" t="n"/>
      <c r="D38" s="4" t="n"/>
      <c r="E38" s="5" t="n"/>
      <c r="F38" s="29" t="n"/>
      <c r="G38" s="29" t="n"/>
      <c r="H38" s="7">
        <f>IF($A38="","",IFERROR(VLOOKUP($E38,'Premissas'!$A$5:$B$8,2,FALSE),0))</f>
        <v/>
      </c>
      <c r="I38" s="30">
        <f>IF($A38="","",IFERROR($G38*$H38,0))</f>
        <v/>
      </c>
      <c r="J38" s="30">
        <f>IF($A38="","",IFERROR($F38+$I38,0))</f>
        <v/>
      </c>
      <c r="K38" s="29" t="n"/>
      <c r="L38" s="30">
        <f>IF(OR($A38="",$K38=""),"",IFERROR($J38-$K38,0))</f>
        <v/>
      </c>
      <c r="M38" s="7">
        <f>IF($L38="","",IFERROR($L38/$J38,0))</f>
        <v/>
      </c>
      <c r="N38" s="2">
        <f>IF($A38="","",IF($J38&gt;=$F38,"Dentro ou acima da meta","Abaixo da meta"))</f>
        <v/>
      </c>
      <c r="O38" s="4" t="n"/>
      <c r="P38" s="5" t="n"/>
    </row>
    <row r="39" ht="22" customHeight="1">
      <c r="A39" s="9">
        <f>IF($B39="","",COUNT($B$2:$B39))</f>
        <v/>
      </c>
      <c r="B39" s="28" t="n"/>
      <c r="C39" s="4" t="n"/>
      <c r="D39" s="4" t="n"/>
      <c r="E39" s="5" t="n"/>
      <c r="F39" s="29" t="n"/>
      <c r="G39" s="29" t="n"/>
      <c r="H39" s="10">
        <f>IF($A39="","",IFERROR(VLOOKUP($E39,'Premissas'!$A$5:$B$8,2,FALSE),0))</f>
        <v/>
      </c>
      <c r="I39" s="31">
        <f>IF($A39="","",IFERROR($G39*$H39,0))</f>
        <v/>
      </c>
      <c r="J39" s="31">
        <f>IF($A39="","",IFERROR($F39+$I39,0))</f>
        <v/>
      </c>
      <c r="K39" s="29" t="n"/>
      <c r="L39" s="31">
        <f>IF(OR($A39="",$K39=""),"",IFERROR($J39-$K39,0))</f>
        <v/>
      </c>
      <c r="M39" s="10">
        <f>IF($L39="","",IFERROR($L39/$J39,0))</f>
        <v/>
      </c>
      <c r="N39" s="9">
        <f>IF($A39="","",IF($J39&gt;=$F39,"Dentro ou acima da meta","Abaixo da meta"))</f>
        <v/>
      </c>
      <c r="O39" s="4" t="n"/>
      <c r="P39" s="5" t="n"/>
    </row>
    <row r="40" ht="22" customHeight="1">
      <c r="A40" s="2">
        <f>IF($B40="","",COUNT($B$2:$B40))</f>
        <v/>
      </c>
      <c r="B40" s="28" t="n"/>
      <c r="C40" s="4" t="n"/>
      <c r="D40" s="4" t="n"/>
      <c r="E40" s="5" t="n"/>
      <c r="F40" s="29" t="n"/>
      <c r="G40" s="29" t="n"/>
      <c r="H40" s="7">
        <f>IF($A40="","",IFERROR(VLOOKUP($E40,'Premissas'!$A$5:$B$8,2,FALSE),0))</f>
        <v/>
      </c>
      <c r="I40" s="30">
        <f>IF($A40="","",IFERROR($G40*$H40,0))</f>
        <v/>
      </c>
      <c r="J40" s="30">
        <f>IF($A40="","",IFERROR($F40+$I40,0))</f>
        <v/>
      </c>
      <c r="K40" s="29" t="n"/>
      <c r="L40" s="30">
        <f>IF(OR($A40="",$K40=""),"",IFERROR($J40-$K40,0))</f>
        <v/>
      </c>
      <c r="M40" s="7">
        <f>IF($L40="","",IFERROR($L40/$J40,0))</f>
        <v/>
      </c>
      <c r="N40" s="2">
        <f>IF($A40="","",IF($J40&gt;=$F40,"Dentro ou acima da meta","Abaixo da meta"))</f>
        <v/>
      </c>
      <c r="O40" s="4" t="n"/>
      <c r="P40" s="5" t="n"/>
    </row>
    <row r="41" ht="22" customHeight="1">
      <c r="A41" s="9">
        <f>IF($B41="","",COUNT($B$2:$B41))</f>
        <v/>
      </c>
      <c r="B41" s="28" t="n"/>
      <c r="C41" s="4" t="n"/>
      <c r="D41" s="4" t="n"/>
      <c r="E41" s="5" t="n"/>
      <c r="F41" s="29" t="n"/>
      <c r="G41" s="29" t="n"/>
      <c r="H41" s="10">
        <f>IF($A41="","",IFERROR(VLOOKUP($E41,'Premissas'!$A$5:$B$8,2,FALSE),0))</f>
        <v/>
      </c>
      <c r="I41" s="31">
        <f>IF($A41="","",IFERROR($G41*$H41,0))</f>
        <v/>
      </c>
      <c r="J41" s="31">
        <f>IF($A41="","",IFERROR($F41+$I41,0))</f>
        <v/>
      </c>
      <c r="K41" s="29" t="n"/>
      <c r="L41" s="31">
        <f>IF(OR($A41="",$K41=""),"",IFERROR($J41-$K41,0))</f>
        <v/>
      </c>
      <c r="M41" s="10">
        <f>IF($L41="","",IFERROR($L41/$J41,0))</f>
        <v/>
      </c>
      <c r="N41" s="9">
        <f>IF($A41="","",IF($J41&gt;=$F41,"Dentro ou acima da meta","Abaixo da meta"))</f>
        <v/>
      </c>
      <c r="O41" s="4" t="n"/>
      <c r="P41" s="5" t="n"/>
    </row>
    <row r="42" ht="22" customHeight="1">
      <c r="A42" s="2">
        <f>IF($B42="","",COUNT($B$2:$B42))</f>
        <v/>
      </c>
      <c r="B42" s="28" t="n"/>
      <c r="C42" s="4" t="n"/>
      <c r="D42" s="4" t="n"/>
      <c r="E42" s="5" t="n"/>
      <c r="F42" s="29" t="n"/>
      <c r="G42" s="29" t="n"/>
      <c r="H42" s="7">
        <f>IF($A42="","",IFERROR(VLOOKUP($E42,'Premissas'!$A$5:$B$8,2,FALSE),0))</f>
        <v/>
      </c>
      <c r="I42" s="30">
        <f>IF($A42="","",IFERROR($G42*$H42,0))</f>
        <v/>
      </c>
      <c r="J42" s="30">
        <f>IF($A42="","",IFERROR($F42+$I42,0))</f>
        <v/>
      </c>
      <c r="K42" s="29" t="n"/>
      <c r="L42" s="30">
        <f>IF(OR($A42="",$K42=""),"",IFERROR($J42-$K42,0))</f>
        <v/>
      </c>
      <c r="M42" s="7">
        <f>IF($L42="","",IFERROR($L42/$J42,0))</f>
        <v/>
      </c>
      <c r="N42" s="2">
        <f>IF($A42="","",IF($J42&gt;=$F42,"Dentro ou acima da meta","Abaixo da meta"))</f>
        <v/>
      </c>
      <c r="O42" s="4" t="n"/>
      <c r="P42" s="5" t="n"/>
    </row>
    <row r="43" ht="22" customHeight="1">
      <c r="A43" s="9">
        <f>IF($B43="","",COUNT($B$2:$B43))</f>
        <v/>
      </c>
      <c r="B43" s="28" t="n"/>
      <c r="C43" s="4" t="n"/>
      <c r="D43" s="4" t="n"/>
      <c r="E43" s="5" t="n"/>
      <c r="F43" s="29" t="n"/>
      <c r="G43" s="29" t="n"/>
      <c r="H43" s="10">
        <f>IF($A43="","",IFERROR(VLOOKUP($E43,'Premissas'!$A$5:$B$8,2,FALSE),0))</f>
        <v/>
      </c>
      <c r="I43" s="31">
        <f>IF($A43="","",IFERROR($G43*$H43,0))</f>
        <v/>
      </c>
      <c r="J43" s="31">
        <f>IF($A43="","",IFERROR($F43+$I43,0))</f>
        <v/>
      </c>
      <c r="K43" s="29" t="n"/>
      <c r="L43" s="31">
        <f>IF(OR($A43="",$K43=""),"",IFERROR($J43-$K43,0))</f>
        <v/>
      </c>
      <c r="M43" s="10">
        <f>IF($L43="","",IFERROR($L43/$J43,0))</f>
        <v/>
      </c>
      <c r="N43" s="9">
        <f>IF($A43="","",IF($J43&gt;=$F43,"Dentro ou acima da meta","Abaixo da meta"))</f>
        <v/>
      </c>
      <c r="O43" s="4" t="n"/>
      <c r="P43" s="5" t="n"/>
    </row>
    <row r="44" ht="22" customHeight="1">
      <c r="A44" s="2">
        <f>IF($B44="","",COUNT($B$2:$B44))</f>
        <v/>
      </c>
      <c r="B44" s="28" t="n"/>
      <c r="C44" s="4" t="n"/>
      <c r="D44" s="4" t="n"/>
      <c r="E44" s="5" t="n"/>
      <c r="F44" s="29" t="n"/>
      <c r="G44" s="29" t="n"/>
      <c r="H44" s="7">
        <f>IF($A44="","",IFERROR(VLOOKUP($E44,'Premissas'!$A$5:$B$8,2,FALSE),0))</f>
        <v/>
      </c>
      <c r="I44" s="30">
        <f>IF($A44="","",IFERROR($G44*$H44,0))</f>
        <v/>
      </c>
      <c r="J44" s="30">
        <f>IF($A44="","",IFERROR($F44+$I44,0))</f>
        <v/>
      </c>
      <c r="K44" s="29" t="n"/>
      <c r="L44" s="30">
        <f>IF(OR($A44="",$K44=""),"",IFERROR($J44-$K44,0))</f>
        <v/>
      </c>
      <c r="M44" s="7">
        <f>IF($L44="","",IFERROR($L44/$J44,0))</f>
        <v/>
      </c>
      <c r="N44" s="2">
        <f>IF($A44="","",IF($J44&gt;=$F44,"Dentro ou acima da meta","Abaixo da meta"))</f>
        <v/>
      </c>
      <c r="O44" s="4" t="n"/>
      <c r="P44" s="5" t="n"/>
    </row>
    <row r="45" ht="22" customHeight="1">
      <c r="A45" s="9">
        <f>IF($B45="","",COUNT($B$2:$B45))</f>
        <v/>
      </c>
      <c r="B45" s="28" t="n"/>
      <c r="C45" s="4" t="n"/>
      <c r="D45" s="4" t="n"/>
      <c r="E45" s="5" t="n"/>
      <c r="F45" s="29" t="n"/>
      <c r="G45" s="29" t="n"/>
      <c r="H45" s="10">
        <f>IF($A45="","",IFERROR(VLOOKUP($E45,'Premissas'!$A$5:$B$8,2,FALSE),0))</f>
        <v/>
      </c>
      <c r="I45" s="31">
        <f>IF($A45="","",IFERROR($G45*$H45,0))</f>
        <v/>
      </c>
      <c r="J45" s="31">
        <f>IF($A45="","",IFERROR($F45+$I45,0))</f>
        <v/>
      </c>
      <c r="K45" s="29" t="n"/>
      <c r="L45" s="31">
        <f>IF(OR($A45="",$K45=""),"",IFERROR($J45-$K45,0))</f>
        <v/>
      </c>
      <c r="M45" s="10">
        <f>IF($L45="","",IFERROR($L45/$J45,0))</f>
        <v/>
      </c>
      <c r="N45" s="9">
        <f>IF($A45="","",IF($J45&gt;=$F45,"Dentro ou acima da meta","Abaixo da meta"))</f>
        <v/>
      </c>
      <c r="O45" s="4" t="n"/>
      <c r="P45" s="5" t="n"/>
    </row>
    <row r="46" ht="22" customHeight="1">
      <c r="A46" s="2">
        <f>IF($B46="","",COUNT($B$2:$B46))</f>
        <v/>
      </c>
      <c r="B46" s="28" t="n"/>
      <c r="C46" s="4" t="n"/>
      <c r="D46" s="4" t="n"/>
      <c r="E46" s="5" t="n"/>
      <c r="F46" s="29" t="n"/>
      <c r="G46" s="29" t="n"/>
      <c r="H46" s="7">
        <f>IF($A46="","",IFERROR(VLOOKUP($E46,'Premissas'!$A$5:$B$8,2,FALSE),0))</f>
        <v/>
      </c>
      <c r="I46" s="30">
        <f>IF($A46="","",IFERROR($G46*$H46,0))</f>
        <v/>
      </c>
      <c r="J46" s="30">
        <f>IF($A46="","",IFERROR($F46+$I46,0))</f>
        <v/>
      </c>
      <c r="K46" s="29" t="n"/>
      <c r="L46" s="30">
        <f>IF(OR($A46="",$K46=""),"",IFERROR($J46-$K46,0))</f>
        <v/>
      </c>
      <c r="M46" s="7">
        <f>IF($L46="","",IFERROR($L46/$J46,0))</f>
        <v/>
      </c>
      <c r="N46" s="2">
        <f>IF($A46="","",IF($J46&gt;=$F46,"Dentro ou acima da meta","Abaixo da meta"))</f>
        <v/>
      </c>
      <c r="O46" s="4" t="n"/>
      <c r="P46" s="5" t="n"/>
    </row>
    <row r="47" ht="22" customHeight="1">
      <c r="A47" s="9">
        <f>IF($B47="","",COUNT($B$2:$B47))</f>
        <v/>
      </c>
      <c r="B47" s="28" t="n"/>
      <c r="C47" s="4" t="n"/>
      <c r="D47" s="4" t="n"/>
      <c r="E47" s="5" t="n"/>
      <c r="F47" s="29" t="n"/>
      <c r="G47" s="29" t="n"/>
      <c r="H47" s="10">
        <f>IF($A47="","",IFERROR(VLOOKUP($E47,'Premissas'!$A$5:$B$8,2,FALSE),0))</f>
        <v/>
      </c>
      <c r="I47" s="31">
        <f>IF($A47="","",IFERROR($G47*$H47,0))</f>
        <v/>
      </c>
      <c r="J47" s="31">
        <f>IF($A47="","",IFERROR($F47+$I47,0))</f>
        <v/>
      </c>
      <c r="K47" s="29" t="n"/>
      <c r="L47" s="31">
        <f>IF(OR($A47="",$K47=""),"",IFERROR($J47-$K47,0))</f>
        <v/>
      </c>
      <c r="M47" s="10">
        <f>IF($L47="","",IFERROR($L47/$J47,0))</f>
        <v/>
      </c>
      <c r="N47" s="9">
        <f>IF($A47="","",IF($J47&gt;=$F47,"Dentro ou acima da meta","Abaixo da meta"))</f>
        <v/>
      </c>
      <c r="O47" s="4" t="n"/>
      <c r="P47" s="5" t="n"/>
    </row>
    <row r="48" ht="22" customHeight="1">
      <c r="A48" s="2">
        <f>IF($B48="","",COUNT($B$2:$B48))</f>
        <v/>
      </c>
      <c r="B48" s="28" t="n"/>
      <c r="C48" s="4" t="n"/>
      <c r="D48" s="4" t="n"/>
      <c r="E48" s="5" t="n"/>
      <c r="F48" s="29" t="n"/>
      <c r="G48" s="29" t="n"/>
      <c r="H48" s="7">
        <f>IF($A48="","",IFERROR(VLOOKUP($E48,'Premissas'!$A$5:$B$8,2,FALSE),0))</f>
        <v/>
      </c>
      <c r="I48" s="30">
        <f>IF($A48="","",IFERROR($G48*$H48,0))</f>
        <v/>
      </c>
      <c r="J48" s="30">
        <f>IF($A48="","",IFERROR($F48+$I48,0))</f>
        <v/>
      </c>
      <c r="K48" s="29" t="n"/>
      <c r="L48" s="30">
        <f>IF(OR($A48="",$K48=""),"",IFERROR($J48-$K48,0))</f>
        <v/>
      </c>
      <c r="M48" s="7">
        <f>IF($L48="","",IFERROR($L48/$J48,0))</f>
        <v/>
      </c>
      <c r="N48" s="2">
        <f>IF($A48="","",IF($J48&gt;=$F48,"Dentro ou acima da meta","Abaixo da meta"))</f>
        <v/>
      </c>
      <c r="O48" s="4" t="n"/>
      <c r="P48" s="5" t="n"/>
    </row>
    <row r="49" ht="22" customHeight="1">
      <c r="A49" s="9">
        <f>IF($B49="","",COUNT($B$2:$B49))</f>
        <v/>
      </c>
      <c r="B49" s="28" t="n"/>
      <c r="C49" s="4" t="n"/>
      <c r="D49" s="4" t="n"/>
      <c r="E49" s="5" t="n"/>
      <c r="F49" s="29" t="n"/>
      <c r="G49" s="29" t="n"/>
      <c r="H49" s="10">
        <f>IF($A49="","",IFERROR(VLOOKUP($E49,'Premissas'!$A$5:$B$8,2,FALSE),0))</f>
        <v/>
      </c>
      <c r="I49" s="31">
        <f>IF($A49="","",IFERROR($G49*$H49,0))</f>
        <v/>
      </c>
      <c r="J49" s="31">
        <f>IF($A49="","",IFERROR($F49+$I49,0))</f>
        <v/>
      </c>
      <c r="K49" s="29" t="n"/>
      <c r="L49" s="31">
        <f>IF(OR($A49="",$K49=""),"",IFERROR($J49-$K49,0))</f>
        <v/>
      </c>
      <c r="M49" s="10">
        <f>IF($L49="","",IFERROR($L49/$J49,0))</f>
        <v/>
      </c>
      <c r="N49" s="9">
        <f>IF($A49="","",IF($J49&gt;=$F49,"Dentro ou acima da meta","Abaixo da meta"))</f>
        <v/>
      </c>
      <c r="O49" s="4" t="n"/>
      <c r="P49" s="5" t="n"/>
    </row>
    <row r="50" ht="22" customHeight="1">
      <c r="A50" s="2">
        <f>IF($B50="","",COUNT($B$2:$B50))</f>
        <v/>
      </c>
      <c r="B50" s="28" t="n"/>
      <c r="C50" s="4" t="n"/>
      <c r="D50" s="4" t="n"/>
      <c r="E50" s="5" t="n"/>
      <c r="F50" s="29" t="n"/>
      <c r="G50" s="29" t="n"/>
      <c r="H50" s="7">
        <f>IF($A50="","",IFERROR(VLOOKUP($E50,'Premissas'!$A$5:$B$8,2,FALSE),0))</f>
        <v/>
      </c>
      <c r="I50" s="30">
        <f>IF($A50="","",IFERROR($G50*$H50,0))</f>
        <v/>
      </c>
      <c r="J50" s="30">
        <f>IF($A50="","",IFERROR($F50+$I50,0))</f>
        <v/>
      </c>
      <c r="K50" s="29" t="n"/>
      <c r="L50" s="30">
        <f>IF(OR($A50="",$K50=""),"",IFERROR($J50-$K50,0))</f>
        <v/>
      </c>
      <c r="M50" s="7">
        <f>IF($L50="","",IFERROR($L50/$J50,0))</f>
        <v/>
      </c>
      <c r="N50" s="2">
        <f>IF($A50="","",IF($J50&gt;=$F50,"Dentro ou acima da meta","Abaixo da meta"))</f>
        <v/>
      </c>
      <c r="O50" s="4" t="n"/>
      <c r="P50" s="5" t="n"/>
    </row>
    <row r="51" ht="22" customHeight="1">
      <c r="A51" s="9">
        <f>IF($B51="","",COUNT($B$2:$B51))</f>
        <v/>
      </c>
      <c r="B51" s="28" t="n"/>
      <c r="C51" s="4" t="n"/>
      <c r="D51" s="4" t="n"/>
      <c r="E51" s="5" t="n"/>
      <c r="F51" s="29" t="n"/>
      <c r="G51" s="29" t="n"/>
      <c r="H51" s="10">
        <f>IF($A51="","",IFERROR(VLOOKUP($E51,'Premissas'!$A$5:$B$8,2,FALSE),0))</f>
        <v/>
      </c>
      <c r="I51" s="31">
        <f>IF($A51="","",IFERROR($G51*$H51,0))</f>
        <v/>
      </c>
      <c r="J51" s="31">
        <f>IF($A51="","",IFERROR($F51+$I51,0))</f>
        <v/>
      </c>
      <c r="K51" s="29" t="n"/>
      <c r="L51" s="31">
        <f>IF(OR($A51="",$K51=""),"",IFERROR($J51-$K51,0))</f>
        <v/>
      </c>
      <c r="M51" s="10">
        <f>IF($L51="","",IFERROR($L51/$J51,0))</f>
        <v/>
      </c>
      <c r="N51" s="9">
        <f>IF($A51="","",IF($J51&gt;=$F51,"Dentro ou acima da meta","Abaixo da meta"))</f>
        <v/>
      </c>
      <c r="O51" s="4" t="n"/>
      <c r="P51" s="5" t="n"/>
    </row>
    <row r="52" ht="22" customHeight="1">
      <c r="A52" s="2">
        <f>IF($B52="","",COUNT($B$2:$B52))</f>
        <v/>
      </c>
      <c r="B52" s="28" t="n"/>
      <c r="C52" s="4" t="n"/>
      <c r="D52" s="4" t="n"/>
      <c r="E52" s="5" t="n"/>
      <c r="F52" s="29" t="n"/>
      <c r="G52" s="29" t="n"/>
      <c r="H52" s="7">
        <f>IF($A52="","",IFERROR(VLOOKUP($E52,'Premissas'!$A$5:$B$8,2,FALSE),0))</f>
        <v/>
      </c>
      <c r="I52" s="30">
        <f>IF($A52="","",IFERROR($G52*$H52,0))</f>
        <v/>
      </c>
      <c r="J52" s="30">
        <f>IF($A52="","",IFERROR($F52+$I52,0))</f>
        <v/>
      </c>
      <c r="K52" s="29" t="n"/>
      <c r="L52" s="30">
        <f>IF(OR($A52="",$K52=""),"",IFERROR($J52-$K52,0))</f>
        <v/>
      </c>
      <c r="M52" s="7">
        <f>IF($L52="","",IFERROR($L52/$J52,0))</f>
        <v/>
      </c>
      <c r="N52" s="2">
        <f>IF($A52="","",IF($J52&gt;=$F52,"Dentro ou acima da meta","Abaixo da meta"))</f>
        <v/>
      </c>
      <c r="O52" s="4" t="n"/>
      <c r="P52" s="5" t="n"/>
    </row>
    <row r="53" ht="22" customHeight="1">
      <c r="A53" s="9">
        <f>IF($B53="","",COUNT($B$2:$B53))</f>
        <v/>
      </c>
      <c r="B53" s="28" t="n"/>
      <c r="C53" s="4" t="n"/>
      <c r="D53" s="4" t="n"/>
      <c r="E53" s="5" t="n"/>
      <c r="F53" s="29" t="n"/>
      <c r="G53" s="29" t="n"/>
      <c r="H53" s="10">
        <f>IF($A53="","",IFERROR(VLOOKUP($E53,'Premissas'!$A$5:$B$8,2,FALSE),0))</f>
        <v/>
      </c>
      <c r="I53" s="31">
        <f>IF($A53="","",IFERROR($G53*$H53,0))</f>
        <v/>
      </c>
      <c r="J53" s="31">
        <f>IF($A53="","",IFERROR($F53+$I53,0))</f>
        <v/>
      </c>
      <c r="K53" s="29" t="n"/>
      <c r="L53" s="31">
        <f>IF(OR($A53="",$K53=""),"",IFERROR($J53-$K53,0))</f>
        <v/>
      </c>
      <c r="M53" s="10">
        <f>IF($L53="","",IFERROR($L53/$J53,0))</f>
        <v/>
      </c>
      <c r="N53" s="9">
        <f>IF($A53="","",IF($J53&gt;=$F53,"Dentro ou acima da meta","Abaixo da meta"))</f>
        <v/>
      </c>
      <c r="O53" s="4" t="n"/>
      <c r="P53" s="5" t="n"/>
    </row>
    <row r="54" ht="22" customHeight="1">
      <c r="A54" s="2">
        <f>IF($B54="","",COUNT($B$2:$B54))</f>
        <v/>
      </c>
      <c r="B54" s="28" t="n"/>
      <c r="C54" s="4" t="n"/>
      <c r="D54" s="4" t="n"/>
      <c r="E54" s="5" t="n"/>
      <c r="F54" s="29" t="n"/>
      <c r="G54" s="29" t="n"/>
      <c r="H54" s="7">
        <f>IF($A54="","",IFERROR(VLOOKUP($E54,'Premissas'!$A$5:$B$8,2,FALSE),0))</f>
        <v/>
      </c>
      <c r="I54" s="30">
        <f>IF($A54="","",IFERROR($G54*$H54,0))</f>
        <v/>
      </c>
      <c r="J54" s="30">
        <f>IF($A54="","",IFERROR($F54+$I54,0))</f>
        <v/>
      </c>
      <c r="K54" s="29" t="n"/>
      <c r="L54" s="30">
        <f>IF(OR($A54="",$K54=""),"",IFERROR($J54-$K54,0))</f>
        <v/>
      </c>
      <c r="M54" s="7">
        <f>IF($L54="","",IFERROR($L54/$J54,0))</f>
        <v/>
      </c>
      <c r="N54" s="2">
        <f>IF($A54="","",IF($J54&gt;=$F54,"Dentro ou acima da meta","Abaixo da meta"))</f>
        <v/>
      </c>
      <c r="O54" s="4" t="n"/>
      <c r="P54" s="5" t="n"/>
    </row>
    <row r="55" ht="22" customHeight="1">
      <c r="A55" s="9">
        <f>IF($B55="","",COUNT($B$2:$B55))</f>
        <v/>
      </c>
      <c r="B55" s="28" t="n"/>
      <c r="C55" s="4" t="n"/>
      <c r="D55" s="4" t="n"/>
      <c r="E55" s="5" t="n"/>
      <c r="F55" s="29" t="n"/>
      <c r="G55" s="29" t="n"/>
      <c r="H55" s="10">
        <f>IF($A55="","",IFERROR(VLOOKUP($E55,'Premissas'!$A$5:$B$8,2,FALSE),0))</f>
        <v/>
      </c>
      <c r="I55" s="31">
        <f>IF($A55="","",IFERROR($G55*$H55,0))</f>
        <v/>
      </c>
      <c r="J55" s="31">
        <f>IF($A55="","",IFERROR($F55+$I55,0))</f>
        <v/>
      </c>
      <c r="K55" s="29" t="n"/>
      <c r="L55" s="31">
        <f>IF(OR($A55="",$K55=""),"",IFERROR($J55-$K55,0))</f>
        <v/>
      </c>
      <c r="M55" s="10">
        <f>IF($L55="","",IFERROR($L55/$J55,0))</f>
        <v/>
      </c>
      <c r="N55" s="9">
        <f>IF($A55="","",IF($J55&gt;=$F55,"Dentro ou acima da meta","Abaixo da meta"))</f>
        <v/>
      </c>
      <c r="O55" s="4" t="n"/>
      <c r="P55" s="5" t="n"/>
    </row>
    <row r="56" ht="22" customHeight="1">
      <c r="A56" s="2">
        <f>IF($B56="","",COUNT($B$2:$B56))</f>
        <v/>
      </c>
      <c r="B56" s="28" t="n"/>
      <c r="C56" s="4" t="n"/>
      <c r="D56" s="4" t="n"/>
      <c r="E56" s="5" t="n"/>
      <c r="F56" s="29" t="n"/>
      <c r="G56" s="29" t="n"/>
      <c r="H56" s="7">
        <f>IF($A56="","",IFERROR(VLOOKUP($E56,'Premissas'!$A$5:$B$8,2,FALSE),0))</f>
        <v/>
      </c>
      <c r="I56" s="30">
        <f>IF($A56="","",IFERROR($G56*$H56,0))</f>
        <v/>
      </c>
      <c r="J56" s="30">
        <f>IF($A56="","",IFERROR($F56+$I56,0))</f>
        <v/>
      </c>
      <c r="K56" s="29" t="n"/>
      <c r="L56" s="30">
        <f>IF(OR($A56="",$K56=""),"",IFERROR($J56-$K56,0))</f>
        <v/>
      </c>
      <c r="M56" s="7">
        <f>IF($L56="","",IFERROR($L56/$J56,0))</f>
        <v/>
      </c>
      <c r="N56" s="2">
        <f>IF($A56="","",IF($J56&gt;=$F56,"Dentro ou acima da meta","Abaixo da meta"))</f>
        <v/>
      </c>
      <c r="O56" s="4" t="n"/>
      <c r="P56" s="5" t="n"/>
    </row>
    <row r="57" ht="22" customHeight="1">
      <c r="A57" s="9">
        <f>IF($B57="","",COUNT($B$2:$B57))</f>
        <v/>
      </c>
      <c r="B57" s="28" t="n"/>
      <c r="C57" s="4" t="n"/>
      <c r="D57" s="4" t="n"/>
      <c r="E57" s="5" t="n"/>
      <c r="F57" s="29" t="n"/>
      <c r="G57" s="29" t="n"/>
      <c r="H57" s="10">
        <f>IF($A57="","",IFERROR(VLOOKUP($E57,'Premissas'!$A$5:$B$8,2,FALSE),0))</f>
        <v/>
      </c>
      <c r="I57" s="31">
        <f>IF($A57="","",IFERROR($G57*$H57,0))</f>
        <v/>
      </c>
      <c r="J57" s="31">
        <f>IF($A57="","",IFERROR($F57+$I57,0))</f>
        <v/>
      </c>
      <c r="K57" s="29" t="n"/>
      <c r="L57" s="31">
        <f>IF(OR($A57="",$K57=""),"",IFERROR($J57-$K57,0))</f>
        <v/>
      </c>
      <c r="M57" s="10">
        <f>IF($L57="","",IFERROR($L57/$J57,0))</f>
        <v/>
      </c>
      <c r="N57" s="9">
        <f>IF($A57="","",IF($J57&gt;=$F57,"Dentro ou acima da meta","Abaixo da meta"))</f>
        <v/>
      </c>
      <c r="O57" s="4" t="n"/>
      <c r="P57" s="5" t="n"/>
    </row>
    <row r="58" ht="22" customHeight="1">
      <c r="A58" s="2">
        <f>IF($B58="","",COUNT($B$2:$B58))</f>
        <v/>
      </c>
      <c r="B58" s="28" t="n"/>
      <c r="C58" s="4" t="n"/>
      <c r="D58" s="4" t="n"/>
      <c r="E58" s="5" t="n"/>
      <c r="F58" s="29" t="n"/>
      <c r="G58" s="29" t="n"/>
      <c r="H58" s="7">
        <f>IF($A58="","",IFERROR(VLOOKUP($E58,'Premissas'!$A$5:$B$8,2,FALSE),0))</f>
        <v/>
      </c>
      <c r="I58" s="30">
        <f>IF($A58="","",IFERROR($G58*$H58,0))</f>
        <v/>
      </c>
      <c r="J58" s="30">
        <f>IF($A58="","",IFERROR($F58+$I58,0))</f>
        <v/>
      </c>
      <c r="K58" s="29" t="n"/>
      <c r="L58" s="30">
        <f>IF(OR($A58="",$K58=""),"",IFERROR($J58-$K58,0))</f>
        <v/>
      </c>
      <c r="M58" s="7">
        <f>IF($L58="","",IFERROR($L58/$J58,0))</f>
        <v/>
      </c>
      <c r="N58" s="2">
        <f>IF($A58="","",IF($J58&gt;=$F58,"Dentro ou acima da meta","Abaixo da meta"))</f>
        <v/>
      </c>
      <c r="O58" s="4" t="n"/>
      <c r="P58" s="5" t="n"/>
    </row>
    <row r="59" ht="22" customHeight="1">
      <c r="A59" s="9">
        <f>IF($B59="","",COUNT($B$2:$B59))</f>
        <v/>
      </c>
      <c r="B59" s="28" t="n"/>
      <c r="C59" s="4" t="n"/>
      <c r="D59" s="4" t="n"/>
      <c r="E59" s="5" t="n"/>
      <c r="F59" s="29" t="n"/>
      <c r="G59" s="29" t="n"/>
      <c r="H59" s="10">
        <f>IF($A59="","",IFERROR(VLOOKUP($E59,'Premissas'!$A$5:$B$8,2,FALSE),0))</f>
        <v/>
      </c>
      <c r="I59" s="31">
        <f>IF($A59="","",IFERROR($G59*$H59,0))</f>
        <v/>
      </c>
      <c r="J59" s="31">
        <f>IF($A59="","",IFERROR($F59+$I59,0))</f>
        <v/>
      </c>
      <c r="K59" s="29" t="n"/>
      <c r="L59" s="31">
        <f>IF(OR($A59="",$K59=""),"",IFERROR($J59-$K59,0))</f>
        <v/>
      </c>
      <c r="M59" s="10">
        <f>IF($L59="","",IFERROR($L59/$J59,0))</f>
        <v/>
      </c>
      <c r="N59" s="9">
        <f>IF($A59="","",IF($J59&gt;=$F59,"Dentro ou acima da meta","Abaixo da meta"))</f>
        <v/>
      </c>
      <c r="O59" s="4" t="n"/>
      <c r="P59" s="5" t="n"/>
    </row>
    <row r="60" ht="22" customHeight="1">
      <c r="A60" s="2">
        <f>IF($B60="","",COUNT($B$2:$B60))</f>
        <v/>
      </c>
      <c r="B60" s="28" t="n"/>
      <c r="C60" s="4" t="n"/>
      <c r="D60" s="4" t="n"/>
      <c r="E60" s="5" t="n"/>
      <c r="F60" s="29" t="n"/>
      <c r="G60" s="29" t="n"/>
      <c r="H60" s="7">
        <f>IF($A60="","",IFERROR(VLOOKUP($E60,'Premissas'!$A$5:$B$8,2,FALSE),0))</f>
        <v/>
      </c>
      <c r="I60" s="30">
        <f>IF($A60="","",IFERROR($G60*$H60,0))</f>
        <v/>
      </c>
      <c r="J60" s="30">
        <f>IF($A60="","",IFERROR($F60+$I60,0))</f>
        <v/>
      </c>
      <c r="K60" s="29" t="n"/>
      <c r="L60" s="30">
        <f>IF(OR($A60="",$K60=""),"",IFERROR($J60-$K60,0))</f>
        <v/>
      </c>
      <c r="M60" s="7">
        <f>IF($L60="","",IFERROR($L60/$J60,0))</f>
        <v/>
      </c>
      <c r="N60" s="2">
        <f>IF($A60="","",IF($J60&gt;=$F60,"Dentro ou acima da meta","Abaixo da meta"))</f>
        <v/>
      </c>
      <c r="O60" s="4" t="n"/>
      <c r="P60" s="5" t="n"/>
    </row>
    <row r="61" ht="22" customHeight="1">
      <c r="A61" s="9">
        <f>IF($B61="","",COUNT($B$2:$B61))</f>
        <v/>
      </c>
      <c r="B61" s="28" t="n"/>
      <c r="C61" s="4" t="n"/>
      <c r="D61" s="4" t="n"/>
      <c r="E61" s="5" t="n"/>
      <c r="F61" s="29" t="n"/>
      <c r="G61" s="29" t="n"/>
      <c r="H61" s="10">
        <f>IF($A61="","",IFERROR(VLOOKUP($E61,'Premissas'!$A$5:$B$8,2,FALSE),0))</f>
        <v/>
      </c>
      <c r="I61" s="31">
        <f>IF($A61="","",IFERROR($G61*$H61,0))</f>
        <v/>
      </c>
      <c r="J61" s="31">
        <f>IF($A61="","",IFERROR($F61+$I61,0))</f>
        <v/>
      </c>
      <c r="K61" s="29" t="n"/>
      <c r="L61" s="31">
        <f>IF(OR($A61="",$K61=""),"",IFERROR($J61-$K61,0))</f>
        <v/>
      </c>
      <c r="M61" s="10">
        <f>IF($L61="","",IFERROR($L61/$J61,0))</f>
        <v/>
      </c>
      <c r="N61" s="9">
        <f>IF($A61="","",IF($J61&gt;=$F61,"Dentro ou acima da meta","Abaixo da meta"))</f>
        <v/>
      </c>
      <c r="O61" s="4" t="n"/>
      <c r="P61" s="5" t="n"/>
    </row>
    <row r="62" ht="22" customHeight="1">
      <c r="A62" s="2">
        <f>IF($B62="","",COUNT($B$2:$B62))</f>
        <v/>
      </c>
      <c r="B62" s="28" t="n"/>
      <c r="C62" s="4" t="n"/>
      <c r="D62" s="4" t="n"/>
      <c r="E62" s="5" t="n"/>
      <c r="F62" s="29" t="n"/>
      <c r="G62" s="29" t="n"/>
      <c r="H62" s="7">
        <f>IF($A62="","",IFERROR(VLOOKUP($E62,'Premissas'!$A$5:$B$8,2,FALSE),0))</f>
        <v/>
      </c>
      <c r="I62" s="30">
        <f>IF($A62="","",IFERROR($G62*$H62,0))</f>
        <v/>
      </c>
      <c r="J62" s="30">
        <f>IF($A62="","",IFERROR($F62+$I62,0))</f>
        <v/>
      </c>
      <c r="K62" s="29" t="n"/>
      <c r="L62" s="30">
        <f>IF(OR($A62="",$K62=""),"",IFERROR($J62-$K62,0))</f>
        <v/>
      </c>
      <c r="M62" s="7">
        <f>IF($L62="","",IFERROR($L62/$J62,0))</f>
        <v/>
      </c>
      <c r="N62" s="2">
        <f>IF($A62="","",IF($J62&gt;=$F62,"Dentro ou acima da meta","Abaixo da meta"))</f>
        <v/>
      </c>
      <c r="O62" s="4" t="n"/>
      <c r="P62" s="5" t="n"/>
    </row>
    <row r="63" ht="22" customHeight="1">
      <c r="A63" s="9">
        <f>IF($B63="","",COUNT($B$2:$B63))</f>
        <v/>
      </c>
      <c r="B63" s="28" t="n"/>
      <c r="C63" s="4" t="n"/>
      <c r="D63" s="4" t="n"/>
      <c r="E63" s="5" t="n"/>
      <c r="F63" s="29" t="n"/>
      <c r="G63" s="29" t="n"/>
      <c r="H63" s="10">
        <f>IF($A63="","",IFERROR(VLOOKUP($E63,'Premissas'!$A$5:$B$8,2,FALSE),0))</f>
        <v/>
      </c>
      <c r="I63" s="31">
        <f>IF($A63="","",IFERROR($G63*$H63,0))</f>
        <v/>
      </c>
      <c r="J63" s="31">
        <f>IF($A63="","",IFERROR($F63+$I63,0))</f>
        <v/>
      </c>
      <c r="K63" s="29" t="n"/>
      <c r="L63" s="31">
        <f>IF(OR($A63="",$K63=""),"",IFERROR($J63-$K63,0))</f>
        <v/>
      </c>
      <c r="M63" s="10">
        <f>IF($L63="","",IFERROR($L63/$J63,0))</f>
        <v/>
      </c>
      <c r="N63" s="9">
        <f>IF($A63="","",IF($J63&gt;=$F63,"Dentro ou acima da meta","Abaixo da meta"))</f>
        <v/>
      </c>
      <c r="O63" s="4" t="n"/>
      <c r="P63" s="5" t="n"/>
    </row>
    <row r="64" ht="22" customHeight="1">
      <c r="A64" s="2">
        <f>IF($B64="","",COUNT($B$2:$B64))</f>
        <v/>
      </c>
      <c r="B64" s="28" t="n"/>
      <c r="C64" s="4" t="n"/>
      <c r="D64" s="4" t="n"/>
      <c r="E64" s="5" t="n"/>
      <c r="F64" s="29" t="n"/>
      <c r="G64" s="29" t="n"/>
      <c r="H64" s="7">
        <f>IF($A64="","",IFERROR(VLOOKUP($E64,'Premissas'!$A$5:$B$8,2,FALSE),0))</f>
        <v/>
      </c>
      <c r="I64" s="30">
        <f>IF($A64="","",IFERROR($G64*$H64,0))</f>
        <v/>
      </c>
      <c r="J64" s="30">
        <f>IF($A64="","",IFERROR($F64+$I64,0))</f>
        <v/>
      </c>
      <c r="K64" s="29" t="n"/>
      <c r="L64" s="30">
        <f>IF(OR($A64="",$K64=""),"",IFERROR($J64-$K64,0))</f>
        <v/>
      </c>
      <c r="M64" s="7">
        <f>IF($L64="","",IFERROR($L64/$J64,0))</f>
        <v/>
      </c>
      <c r="N64" s="2">
        <f>IF($A64="","",IF($J64&gt;=$F64,"Dentro ou acima da meta","Abaixo da meta"))</f>
        <v/>
      </c>
      <c r="O64" s="4" t="n"/>
      <c r="P64" s="5" t="n"/>
    </row>
    <row r="65" ht="22" customHeight="1">
      <c r="A65" s="9">
        <f>IF($B65="","",COUNT($B$2:$B65))</f>
        <v/>
      </c>
      <c r="B65" s="28" t="n"/>
      <c r="C65" s="4" t="n"/>
      <c r="D65" s="4" t="n"/>
      <c r="E65" s="5" t="n"/>
      <c r="F65" s="29" t="n"/>
      <c r="G65" s="29" t="n"/>
      <c r="H65" s="10">
        <f>IF($A65="","",IFERROR(VLOOKUP($E65,'Premissas'!$A$5:$B$8,2,FALSE),0))</f>
        <v/>
      </c>
      <c r="I65" s="31">
        <f>IF($A65="","",IFERROR($G65*$H65,0))</f>
        <v/>
      </c>
      <c r="J65" s="31">
        <f>IF($A65="","",IFERROR($F65+$I65,0))</f>
        <v/>
      </c>
      <c r="K65" s="29" t="n"/>
      <c r="L65" s="31">
        <f>IF(OR($A65="",$K65=""),"",IFERROR($J65-$K65,0))</f>
        <v/>
      </c>
      <c r="M65" s="10">
        <f>IF($L65="","",IFERROR($L65/$J65,0))</f>
        <v/>
      </c>
      <c r="N65" s="9">
        <f>IF($A65="","",IF($J65&gt;=$F65,"Dentro ou acima da meta","Abaixo da meta"))</f>
        <v/>
      </c>
      <c r="O65" s="4" t="n"/>
      <c r="P65" s="5" t="n"/>
    </row>
    <row r="66" ht="22" customHeight="1">
      <c r="A66" s="2">
        <f>IF($B66="","",COUNT($B$2:$B66))</f>
        <v/>
      </c>
      <c r="B66" s="28" t="n"/>
      <c r="C66" s="4" t="n"/>
      <c r="D66" s="4" t="n"/>
      <c r="E66" s="5" t="n"/>
      <c r="F66" s="29" t="n"/>
      <c r="G66" s="29" t="n"/>
      <c r="H66" s="7">
        <f>IF($A66="","",IFERROR(VLOOKUP($E66,'Premissas'!$A$5:$B$8,2,FALSE),0))</f>
        <v/>
      </c>
      <c r="I66" s="30">
        <f>IF($A66="","",IFERROR($G66*$H66,0))</f>
        <v/>
      </c>
      <c r="J66" s="30">
        <f>IF($A66="","",IFERROR($F66+$I66,0))</f>
        <v/>
      </c>
      <c r="K66" s="29" t="n"/>
      <c r="L66" s="30">
        <f>IF(OR($A66="",$K66=""),"",IFERROR($J66-$K66,0))</f>
        <v/>
      </c>
      <c r="M66" s="7">
        <f>IF($L66="","",IFERROR($L66/$J66,0))</f>
        <v/>
      </c>
      <c r="N66" s="2">
        <f>IF($A66="","",IF($J66&gt;=$F66,"Dentro ou acima da meta","Abaixo da meta"))</f>
        <v/>
      </c>
      <c r="O66" s="4" t="n"/>
      <c r="P66" s="5" t="n"/>
    </row>
    <row r="67" ht="22" customHeight="1">
      <c r="A67" s="9">
        <f>IF($B67="","",COUNT($B$2:$B67))</f>
        <v/>
      </c>
      <c r="B67" s="28" t="n"/>
      <c r="C67" s="4" t="n"/>
      <c r="D67" s="4" t="n"/>
      <c r="E67" s="5" t="n"/>
      <c r="F67" s="29" t="n"/>
      <c r="G67" s="29" t="n"/>
      <c r="H67" s="10">
        <f>IF($A67="","",IFERROR(VLOOKUP($E67,'Premissas'!$A$5:$B$8,2,FALSE),0))</f>
        <v/>
      </c>
      <c r="I67" s="31">
        <f>IF($A67="","",IFERROR($G67*$H67,0))</f>
        <v/>
      </c>
      <c r="J67" s="31">
        <f>IF($A67="","",IFERROR($F67+$I67,0))</f>
        <v/>
      </c>
      <c r="K67" s="29" t="n"/>
      <c r="L67" s="31">
        <f>IF(OR($A67="",$K67=""),"",IFERROR($J67-$K67,0))</f>
        <v/>
      </c>
      <c r="M67" s="10">
        <f>IF($L67="","",IFERROR($L67/$J67,0))</f>
        <v/>
      </c>
      <c r="N67" s="9">
        <f>IF($A67="","",IF($J67&gt;=$F67,"Dentro ou acima da meta","Abaixo da meta"))</f>
        <v/>
      </c>
      <c r="O67" s="4" t="n"/>
      <c r="P67" s="5" t="n"/>
    </row>
    <row r="68" ht="22" customHeight="1">
      <c r="A68" s="2">
        <f>IF($B68="","",COUNT($B$2:$B68))</f>
        <v/>
      </c>
      <c r="B68" s="28" t="n"/>
      <c r="C68" s="4" t="n"/>
      <c r="D68" s="4" t="n"/>
      <c r="E68" s="5" t="n"/>
      <c r="F68" s="29" t="n"/>
      <c r="G68" s="29" t="n"/>
      <c r="H68" s="7">
        <f>IF($A68="","",IFERROR(VLOOKUP($E68,'Premissas'!$A$5:$B$8,2,FALSE),0))</f>
        <v/>
      </c>
      <c r="I68" s="30">
        <f>IF($A68="","",IFERROR($G68*$H68,0))</f>
        <v/>
      </c>
      <c r="J68" s="30">
        <f>IF($A68="","",IFERROR($F68+$I68,0))</f>
        <v/>
      </c>
      <c r="K68" s="29" t="n"/>
      <c r="L68" s="30">
        <f>IF(OR($A68="",$K68=""),"",IFERROR($J68-$K68,0))</f>
        <v/>
      </c>
      <c r="M68" s="7">
        <f>IF($L68="","",IFERROR($L68/$J68,0))</f>
        <v/>
      </c>
      <c r="N68" s="2">
        <f>IF($A68="","",IF($J68&gt;=$F68,"Dentro ou acima da meta","Abaixo da meta"))</f>
        <v/>
      </c>
      <c r="O68" s="4" t="n"/>
      <c r="P68" s="5" t="n"/>
    </row>
    <row r="69" ht="22" customHeight="1">
      <c r="A69" s="9">
        <f>IF($B69="","",COUNT($B$2:$B69))</f>
        <v/>
      </c>
      <c r="B69" s="28" t="n"/>
      <c r="C69" s="4" t="n"/>
      <c r="D69" s="4" t="n"/>
      <c r="E69" s="5" t="n"/>
      <c r="F69" s="29" t="n"/>
      <c r="G69" s="29" t="n"/>
      <c r="H69" s="10">
        <f>IF($A69="","",IFERROR(VLOOKUP($E69,'Premissas'!$A$5:$B$8,2,FALSE),0))</f>
        <v/>
      </c>
      <c r="I69" s="31">
        <f>IF($A69="","",IFERROR($G69*$H69,0))</f>
        <v/>
      </c>
      <c r="J69" s="31">
        <f>IF($A69="","",IFERROR($F69+$I69,0))</f>
        <v/>
      </c>
      <c r="K69" s="29" t="n"/>
      <c r="L69" s="31">
        <f>IF(OR($A69="",$K69=""),"",IFERROR($J69-$K69,0))</f>
        <v/>
      </c>
      <c r="M69" s="10">
        <f>IF($L69="","",IFERROR($L69/$J69,0))</f>
        <v/>
      </c>
      <c r="N69" s="9">
        <f>IF($A69="","",IF($J69&gt;=$F69,"Dentro ou acima da meta","Abaixo da meta"))</f>
        <v/>
      </c>
      <c r="O69" s="4" t="n"/>
      <c r="P69" s="5" t="n"/>
    </row>
    <row r="70" ht="22" customHeight="1">
      <c r="A70" s="2">
        <f>IF($B70="","",COUNT($B$2:$B70))</f>
        <v/>
      </c>
      <c r="B70" s="28" t="n"/>
      <c r="C70" s="4" t="n"/>
      <c r="D70" s="4" t="n"/>
      <c r="E70" s="5" t="n"/>
      <c r="F70" s="29" t="n"/>
      <c r="G70" s="29" t="n"/>
      <c r="H70" s="7">
        <f>IF($A70="","",IFERROR(VLOOKUP($E70,'Premissas'!$A$5:$B$8,2,FALSE),0))</f>
        <v/>
      </c>
      <c r="I70" s="30">
        <f>IF($A70="","",IFERROR($G70*$H70,0))</f>
        <v/>
      </c>
      <c r="J70" s="30">
        <f>IF($A70="","",IFERROR($F70+$I70,0))</f>
        <v/>
      </c>
      <c r="K70" s="29" t="n"/>
      <c r="L70" s="30">
        <f>IF(OR($A70="",$K70=""),"",IFERROR($J70-$K70,0))</f>
        <v/>
      </c>
      <c r="M70" s="7">
        <f>IF($L70="","",IFERROR($L70/$J70,0))</f>
        <v/>
      </c>
      <c r="N70" s="2">
        <f>IF($A70="","",IF($J70&gt;=$F70,"Dentro ou acima da meta","Abaixo da meta"))</f>
        <v/>
      </c>
      <c r="O70" s="4" t="n"/>
      <c r="P70" s="5" t="n"/>
    </row>
    <row r="71" ht="22" customHeight="1">
      <c r="A71" s="9">
        <f>IF($B71="","",COUNT($B$2:$B71))</f>
        <v/>
      </c>
      <c r="B71" s="28" t="n"/>
      <c r="C71" s="4" t="n"/>
      <c r="D71" s="4" t="n"/>
      <c r="E71" s="5" t="n"/>
      <c r="F71" s="29" t="n"/>
      <c r="G71" s="29" t="n"/>
      <c r="H71" s="10">
        <f>IF($A71="","",IFERROR(VLOOKUP($E71,'Premissas'!$A$5:$B$8,2,FALSE),0))</f>
        <v/>
      </c>
      <c r="I71" s="31">
        <f>IF($A71="","",IFERROR($G71*$H71,0))</f>
        <v/>
      </c>
      <c r="J71" s="31">
        <f>IF($A71="","",IFERROR($F71+$I71,0))</f>
        <v/>
      </c>
      <c r="K71" s="29" t="n"/>
      <c r="L71" s="31">
        <f>IF(OR($A71="",$K71=""),"",IFERROR($J71-$K71,0))</f>
        <v/>
      </c>
      <c r="M71" s="10">
        <f>IF($L71="","",IFERROR($L71/$J71,0))</f>
        <v/>
      </c>
      <c r="N71" s="9">
        <f>IF($A71="","",IF($J71&gt;=$F71,"Dentro ou acima da meta","Abaixo da meta"))</f>
        <v/>
      </c>
      <c r="O71" s="4" t="n"/>
      <c r="P71" s="5" t="n"/>
    </row>
    <row r="72" ht="22" customHeight="1">
      <c r="A72" s="2">
        <f>IF($B72="","",COUNT($B$2:$B72))</f>
        <v/>
      </c>
      <c r="B72" s="28" t="n"/>
      <c r="C72" s="4" t="n"/>
      <c r="D72" s="4" t="n"/>
      <c r="E72" s="5" t="n"/>
      <c r="F72" s="29" t="n"/>
      <c r="G72" s="29" t="n"/>
      <c r="H72" s="7">
        <f>IF($A72="","",IFERROR(VLOOKUP($E72,'Premissas'!$A$5:$B$8,2,FALSE),0))</f>
        <v/>
      </c>
      <c r="I72" s="30">
        <f>IF($A72="","",IFERROR($G72*$H72,0))</f>
        <v/>
      </c>
      <c r="J72" s="30">
        <f>IF($A72="","",IFERROR($F72+$I72,0))</f>
        <v/>
      </c>
      <c r="K72" s="29" t="n"/>
      <c r="L72" s="30">
        <f>IF(OR($A72="",$K72=""),"",IFERROR($J72-$K72,0))</f>
        <v/>
      </c>
      <c r="M72" s="7">
        <f>IF($L72="","",IFERROR($L72/$J72,0))</f>
        <v/>
      </c>
      <c r="N72" s="2">
        <f>IF($A72="","",IF($J72&gt;=$F72,"Dentro ou acima da meta","Abaixo da meta"))</f>
        <v/>
      </c>
      <c r="O72" s="4" t="n"/>
      <c r="P72" s="5" t="n"/>
    </row>
    <row r="73" ht="22" customHeight="1">
      <c r="A73" s="9">
        <f>IF($B73="","",COUNT($B$2:$B73))</f>
        <v/>
      </c>
      <c r="B73" s="28" t="n"/>
      <c r="C73" s="4" t="n"/>
      <c r="D73" s="4" t="n"/>
      <c r="E73" s="5" t="n"/>
      <c r="F73" s="29" t="n"/>
      <c r="G73" s="29" t="n"/>
      <c r="H73" s="10">
        <f>IF($A73="","",IFERROR(VLOOKUP($E73,'Premissas'!$A$5:$B$8,2,FALSE),0))</f>
        <v/>
      </c>
      <c r="I73" s="31">
        <f>IF($A73="","",IFERROR($G73*$H73,0))</f>
        <v/>
      </c>
      <c r="J73" s="31">
        <f>IF($A73="","",IFERROR($F73+$I73,0))</f>
        <v/>
      </c>
      <c r="K73" s="29" t="n"/>
      <c r="L73" s="31">
        <f>IF(OR($A73="",$K73=""),"",IFERROR($J73-$K73,0))</f>
        <v/>
      </c>
      <c r="M73" s="10">
        <f>IF($L73="","",IFERROR($L73/$J73,0))</f>
        <v/>
      </c>
      <c r="N73" s="9">
        <f>IF($A73="","",IF($J73&gt;=$F73,"Dentro ou acima da meta","Abaixo da meta"))</f>
        <v/>
      </c>
      <c r="O73" s="4" t="n"/>
      <c r="P73" s="5" t="n"/>
    </row>
    <row r="74" ht="22" customHeight="1">
      <c r="A74" s="2">
        <f>IF($B74="","",COUNT($B$2:$B74))</f>
        <v/>
      </c>
      <c r="B74" s="28" t="n"/>
      <c r="C74" s="4" t="n"/>
      <c r="D74" s="4" t="n"/>
      <c r="E74" s="5" t="n"/>
      <c r="F74" s="29" t="n"/>
      <c r="G74" s="29" t="n"/>
      <c r="H74" s="7">
        <f>IF($A74="","",IFERROR(VLOOKUP($E74,'Premissas'!$A$5:$B$8,2,FALSE),0))</f>
        <v/>
      </c>
      <c r="I74" s="30">
        <f>IF($A74="","",IFERROR($G74*$H74,0))</f>
        <v/>
      </c>
      <c r="J74" s="30">
        <f>IF($A74="","",IFERROR($F74+$I74,0))</f>
        <v/>
      </c>
      <c r="K74" s="29" t="n"/>
      <c r="L74" s="30">
        <f>IF(OR($A74="",$K74=""),"",IFERROR($J74-$K74,0))</f>
        <v/>
      </c>
      <c r="M74" s="7">
        <f>IF($L74="","",IFERROR($L74/$J74,0))</f>
        <v/>
      </c>
      <c r="N74" s="2">
        <f>IF($A74="","",IF($J74&gt;=$F74,"Dentro ou acima da meta","Abaixo da meta"))</f>
        <v/>
      </c>
      <c r="O74" s="4" t="n"/>
      <c r="P74" s="5" t="n"/>
    </row>
    <row r="75" ht="22" customHeight="1">
      <c r="A75" s="9">
        <f>IF($B75="","",COUNT($B$2:$B75))</f>
        <v/>
      </c>
      <c r="B75" s="28" t="n"/>
      <c r="C75" s="4" t="n"/>
      <c r="D75" s="4" t="n"/>
      <c r="E75" s="5" t="n"/>
      <c r="F75" s="29" t="n"/>
      <c r="G75" s="29" t="n"/>
      <c r="H75" s="10">
        <f>IF($A75="","",IFERROR(VLOOKUP($E75,'Premissas'!$A$5:$B$8,2,FALSE),0))</f>
        <v/>
      </c>
      <c r="I75" s="31">
        <f>IF($A75="","",IFERROR($G75*$H75,0))</f>
        <v/>
      </c>
      <c r="J75" s="31">
        <f>IF($A75="","",IFERROR($F75+$I75,0))</f>
        <v/>
      </c>
      <c r="K75" s="29" t="n"/>
      <c r="L75" s="31">
        <f>IF(OR($A75="",$K75=""),"",IFERROR($J75-$K75,0))</f>
        <v/>
      </c>
      <c r="M75" s="10">
        <f>IF($L75="","",IFERROR($L75/$J75,0))</f>
        <v/>
      </c>
      <c r="N75" s="9">
        <f>IF($A75="","",IF($J75&gt;=$F75,"Dentro ou acima da meta","Abaixo da meta"))</f>
        <v/>
      </c>
      <c r="O75" s="4" t="n"/>
      <c r="P75" s="5" t="n"/>
    </row>
    <row r="76" ht="22" customHeight="1">
      <c r="A76" s="2">
        <f>IF($B76="","",COUNT($B$2:$B76))</f>
        <v/>
      </c>
      <c r="B76" s="28" t="n"/>
      <c r="C76" s="4" t="n"/>
      <c r="D76" s="4" t="n"/>
      <c r="E76" s="5" t="n"/>
      <c r="F76" s="29" t="n"/>
      <c r="G76" s="29" t="n"/>
      <c r="H76" s="7">
        <f>IF($A76="","",IFERROR(VLOOKUP($E76,'Premissas'!$A$5:$B$8,2,FALSE),0))</f>
        <v/>
      </c>
      <c r="I76" s="30">
        <f>IF($A76="","",IFERROR($G76*$H76,0))</f>
        <v/>
      </c>
      <c r="J76" s="30">
        <f>IF($A76="","",IFERROR($F76+$I76,0))</f>
        <v/>
      </c>
      <c r="K76" s="29" t="n"/>
      <c r="L76" s="30">
        <f>IF(OR($A76="",$K76=""),"",IFERROR($J76-$K76,0))</f>
        <v/>
      </c>
      <c r="M76" s="7">
        <f>IF($L76="","",IFERROR($L76/$J76,0))</f>
        <v/>
      </c>
      <c r="N76" s="2">
        <f>IF($A76="","",IF($J76&gt;=$F76,"Dentro ou acima da meta","Abaixo da meta"))</f>
        <v/>
      </c>
      <c r="O76" s="4" t="n"/>
      <c r="P76" s="5" t="n"/>
    </row>
    <row r="77" ht="22" customHeight="1">
      <c r="A77" s="9">
        <f>IF($B77="","",COUNT($B$2:$B77))</f>
        <v/>
      </c>
      <c r="B77" s="28" t="n"/>
      <c r="C77" s="4" t="n"/>
      <c r="D77" s="4" t="n"/>
      <c r="E77" s="5" t="n"/>
      <c r="F77" s="29" t="n"/>
      <c r="G77" s="29" t="n"/>
      <c r="H77" s="10">
        <f>IF($A77="","",IFERROR(VLOOKUP($E77,'Premissas'!$A$5:$B$8,2,FALSE),0))</f>
        <v/>
      </c>
      <c r="I77" s="31">
        <f>IF($A77="","",IFERROR($G77*$H77,0))</f>
        <v/>
      </c>
      <c r="J77" s="31">
        <f>IF($A77="","",IFERROR($F77+$I77,0))</f>
        <v/>
      </c>
      <c r="K77" s="29" t="n"/>
      <c r="L77" s="31">
        <f>IF(OR($A77="",$K77=""),"",IFERROR($J77-$K77,0))</f>
        <v/>
      </c>
      <c r="M77" s="10">
        <f>IF($L77="","",IFERROR($L77/$J77,0))</f>
        <v/>
      </c>
      <c r="N77" s="9">
        <f>IF($A77="","",IF($J77&gt;=$F77,"Dentro ou acima da meta","Abaixo da meta"))</f>
        <v/>
      </c>
      <c r="O77" s="4" t="n"/>
      <c r="P77" s="5" t="n"/>
    </row>
    <row r="78" ht="22" customHeight="1">
      <c r="A78" s="2">
        <f>IF($B78="","",COUNT($B$2:$B78))</f>
        <v/>
      </c>
      <c r="B78" s="28" t="n"/>
      <c r="C78" s="4" t="n"/>
      <c r="D78" s="4" t="n"/>
      <c r="E78" s="5" t="n"/>
      <c r="F78" s="29" t="n"/>
      <c r="G78" s="29" t="n"/>
      <c r="H78" s="7">
        <f>IF($A78="","",IFERROR(VLOOKUP($E78,'Premissas'!$A$5:$B$8,2,FALSE),0))</f>
        <v/>
      </c>
      <c r="I78" s="30">
        <f>IF($A78="","",IFERROR($G78*$H78,0))</f>
        <v/>
      </c>
      <c r="J78" s="30">
        <f>IF($A78="","",IFERROR($F78+$I78,0))</f>
        <v/>
      </c>
      <c r="K78" s="29" t="n"/>
      <c r="L78" s="30">
        <f>IF(OR($A78="",$K78=""),"",IFERROR($J78-$K78,0))</f>
        <v/>
      </c>
      <c r="M78" s="7">
        <f>IF($L78="","",IFERROR($L78/$J78,0))</f>
        <v/>
      </c>
      <c r="N78" s="2">
        <f>IF($A78="","",IF($J78&gt;=$F78,"Dentro ou acima da meta","Abaixo da meta"))</f>
        <v/>
      </c>
      <c r="O78" s="4" t="n"/>
      <c r="P78" s="5" t="n"/>
    </row>
    <row r="79" ht="22" customHeight="1">
      <c r="A79" s="9">
        <f>IF($B79="","",COUNT($B$2:$B79))</f>
        <v/>
      </c>
      <c r="B79" s="28" t="n"/>
      <c r="C79" s="4" t="n"/>
      <c r="D79" s="4" t="n"/>
      <c r="E79" s="5" t="n"/>
      <c r="F79" s="29" t="n"/>
      <c r="G79" s="29" t="n"/>
      <c r="H79" s="10">
        <f>IF($A79="","",IFERROR(VLOOKUP($E79,'Premissas'!$A$5:$B$8,2,FALSE),0))</f>
        <v/>
      </c>
      <c r="I79" s="31">
        <f>IF($A79="","",IFERROR($G79*$H79,0))</f>
        <v/>
      </c>
      <c r="J79" s="31">
        <f>IF($A79="","",IFERROR($F79+$I79,0))</f>
        <v/>
      </c>
      <c r="K79" s="29" t="n"/>
      <c r="L79" s="31">
        <f>IF(OR($A79="",$K79=""),"",IFERROR($J79-$K79,0))</f>
        <v/>
      </c>
      <c r="M79" s="10">
        <f>IF($L79="","",IFERROR($L79/$J79,0))</f>
        <v/>
      </c>
      <c r="N79" s="9">
        <f>IF($A79="","",IF($J79&gt;=$F79,"Dentro ou acima da meta","Abaixo da meta"))</f>
        <v/>
      </c>
      <c r="O79" s="4" t="n"/>
      <c r="P79" s="5" t="n"/>
    </row>
    <row r="80" ht="22" customHeight="1">
      <c r="A80" s="2">
        <f>IF($B80="","",COUNT($B$2:$B80))</f>
        <v/>
      </c>
      <c r="B80" s="28" t="n"/>
      <c r="C80" s="4" t="n"/>
      <c r="D80" s="4" t="n"/>
      <c r="E80" s="5" t="n"/>
      <c r="F80" s="29" t="n"/>
      <c r="G80" s="29" t="n"/>
      <c r="H80" s="7">
        <f>IF($A80="","",IFERROR(VLOOKUP($E80,'Premissas'!$A$5:$B$8,2,FALSE),0))</f>
        <v/>
      </c>
      <c r="I80" s="30">
        <f>IF($A80="","",IFERROR($G80*$H80,0))</f>
        <v/>
      </c>
      <c r="J80" s="30">
        <f>IF($A80="","",IFERROR($F80+$I80,0))</f>
        <v/>
      </c>
      <c r="K80" s="29" t="n"/>
      <c r="L80" s="30">
        <f>IF(OR($A80="",$K80=""),"",IFERROR($J80-$K80,0))</f>
        <v/>
      </c>
      <c r="M80" s="7">
        <f>IF($L80="","",IFERROR($L80/$J80,0))</f>
        <v/>
      </c>
      <c r="N80" s="2">
        <f>IF($A80="","",IF($J80&gt;=$F80,"Dentro ou acima da meta","Abaixo da meta"))</f>
        <v/>
      </c>
      <c r="O80" s="4" t="n"/>
      <c r="P80" s="5" t="n"/>
    </row>
    <row r="81" ht="22" customHeight="1">
      <c r="A81" s="9">
        <f>IF($B81="","",COUNT($B$2:$B81))</f>
        <v/>
      </c>
      <c r="B81" s="28" t="n"/>
      <c r="C81" s="4" t="n"/>
      <c r="D81" s="4" t="n"/>
      <c r="E81" s="5" t="n"/>
      <c r="F81" s="29" t="n"/>
      <c r="G81" s="29" t="n"/>
      <c r="H81" s="10">
        <f>IF($A81="","",IFERROR(VLOOKUP($E81,'Premissas'!$A$5:$B$8,2,FALSE),0))</f>
        <v/>
      </c>
      <c r="I81" s="31">
        <f>IF($A81="","",IFERROR($G81*$H81,0))</f>
        <v/>
      </c>
      <c r="J81" s="31">
        <f>IF($A81="","",IFERROR($F81+$I81,0))</f>
        <v/>
      </c>
      <c r="K81" s="29" t="n"/>
      <c r="L81" s="31">
        <f>IF(OR($A81="",$K81=""),"",IFERROR($J81-$K81,0))</f>
        <v/>
      </c>
      <c r="M81" s="10">
        <f>IF($L81="","",IFERROR($L81/$J81,0))</f>
        <v/>
      </c>
      <c r="N81" s="9">
        <f>IF($A81="","",IF($J81&gt;=$F81,"Dentro ou acima da meta","Abaixo da meta"))</f>
        <v/>
      </c>
      <c r="O81" s="4" t="n"/>
      <c r="P81" s="5" t="n"/>
    </row>
    <row r="82" ht="22" customHeight="1">
      <c r="A82" s="2">
        <f>IF($B82="","",COUNT($B$2:$B82))</f>
        <v/>
      </c>
      <c r="B82" s="28" t="n"/>
      <c r="C82" s="4" t="n"/>
      <c r="D82" s="4" t="n"/>
      <c r="E82" s="5" t="n"/>
      <c r="F82" s="29" t="n"/>
      <c r="G82" s="29" t="n"/>
      <c r="H82" s="7">
        <f>IF($A82="","",IFERROR(VLOOKUP($E82,'Premissas'!$A$5:$B$8,2,FALSE),0))</f>
        <v/>
      </c>
      <c r="I82" s="30">
        <f>IF($A82="","",IFERROR($G82*$H82,0))</f>
        <v/>
      </c>
      <c r="J82" s="30">
        <f>IF($A82="","",IFERROR($F82+$I82,0))</f>
        <v/>
      </c>
      <c r="K82" s="29" t="n"/>
      <c r="L82" s="30">
        <f>IF(OR($A82="",$K82=""),"",IFERROR($J82-$K82,0))</f>
        <v/>
      </c>
      <c r="M82" s="7">
        <f>IF($L82="","",IFERROR($L82/$J82,0))</f>
        <v/>
      </c>
      <c r="N82" s="2">
        <f>IF($A82="","",IF($J82&gt;=$F82,"Dentro ou acima da meta","Abaixo da meta"))</f>
        <v/>
      </c>
      <c r="O82" s="4" t="n"/>
      <c r="P82" s="5" t="n"/>
    </row>
    <row r="83" ht="22" customHeight="1">
      <c r="A83" s="9">
        <f>IF($B83="","",COUNT($B$2:$B83))</f>
        <v/>
      </c>
      <c r="B83" s="28" t="n"/>
      <c r="C83" s="4" t="n"/>
      <c r="D83" s="4" t="n"/>
      <c r="E83" s="5" t="n"/>
      <c r="F83" s="29" t="n"/>
      <c r="G83" s="29" t="n"/>
      <c r="H83" s="10">
        <f>IF($A83="","",IFERROR(VLOOKUP($E83,'Premissas'!$A$5:$B$8,2,FALSE),0))</f>
        <v/>
      </c>
      <c r="I83" s="31">
        <f>IF($A83="","",IFERROR($G83*$H83,0))</f>
        <v/>
      </c>
      <c r="J83" s="31">
        <f>IF($A83="","",IFERROR($F83+$I83,0))</f>
        <v/>
      </c>
      <c r="K83" s="29" t="n"/>
      <c r="L83" s="31">
        <f>IF(OR($A83="",$K83=""),"",IFERROR($J83-$K83,0))</f>
        <v/>
      </c>
      <c r="M83" s="10">
        <f>IF($L83="","",IFERROR($L83/$J83,0))</f>
        <v/>
      </c>
      <c r="N83" s="9">
        <f>IF($A83="","",IF($J83&gt;=$F83,"Dentro ou acima da meta","Abaixo da meta"))</f>
        <v/>
      </c>
      <c r="O83" s="4" t="n"/>
      <c r="P83" s="5" t="n"/>
    </row>
    <row r="84" ht="22" customHeight="1">
      <c r="A84" s="2">
        <f>IF($B84="","",COUNT($B$2:$B84))</f>
        <v/>
      </c>
      <c r="B84" s="28" t="n"/>
      <c r="C84" s="4" t="n"/>
      <c r="D84" s="4" t="n"/>
      <c r="E84" s="5" t="n"/>
      <c r="F84" s="29" t="n"/>
      <c r="G84" s="29" t="n"/>
      <c r="H84" s="7">
        <f>IF($A84="","",IFERROR(VLOOKUP($E84,'Premissas'!$A$5:$B$8,2,FALSE),0))</f>
        <v/>
      </c>
      <c r="I84" s="30">
        <f>IF($A84="","",IFERROR($G84*$H84,0))</f>
        <v/>
      </c>
      <c r="J84" s="30">
        <f>IF($A84="","",IFERROR($F84+$I84,0))</f>
        <v/>
      </c>
      <c r="K84" s="29" t="n"/>
      <c r="L84" s="30">
        <f>IF(OR($A84="",$K84=""),"",IFERROR($J84-$K84,0))</f>
        <v/>
      </c>
      <c r="M84" s="7">
        <f>IF($L84="","",IFERROR($L84/$J84,0))</f>
        <v/>
      </c>
      <c r="N84" s="2">
        <f>IF($A84="","",IF($J84&gt;=$F84,"Dentro ou acima da meta","Abaixo da meta"))</f>
        <v/>
      </c>
      <c r="O84" s="4" t="n"/>
      <c r="P84" s="5" t="n"/>
    </row>
    <row r="85" ht="22" customHeight="1">
      <c r="A85" s="9">
        <f>IF($B85="","",COUNT($B$2:$B85))</f>
        <v/>
      </c>
      <c r="B85" s="28" t="n"/>
      <c r="C85" s="4" t="n"/>
      <c r="D85" s="4" t="n"/>
      <c r="E85" s="5" t="n"/>
      <c r="F85" s="29" t="n"/>
      <c r="G85" s="29" t="n"/>
      <c r="H85" s="10">
        <f>IF($A85="","",IFERROR(VLOOKUP($E85,'Premissas'!$A$5:$B$8,2,FALSE),0))</f>
        <v/>
      </c>
      <c r="I85" s="31">
        <f>IF($A85="","",IFERROR($G85*$H85,0))</f>
        <v/>
      </c>
      <c r="J85" s="31">
        <f>IF($A85="","",IFERROR($F85+$I85,0))</f>
        <v/>
      </c>
      <c r="K85" s="29" t="n"/>
      <c r="L85" s="31">
        <f>IF(OR($A85="",$K85=""),"",IFERROR($J85-$K85,0))</f>
        <v/>
      </c>
      <c r="M85" s="10">
        <f>IF($L85="","",IFERROR($L85/$J85,0))</f>
        <v/>
      </c>
      <c r="N85" s="9">
        <f>IF($A85="","",IF($J85&gt;=$F85,"Dentro ou acima da meta","Abaixo da meta"))</f>
        <v/>
      </c>
      <c r="O85" s="4" t="n"/>
      <c r="P85" s="5" t="n"/>
    </row>
    <row r="86" ht="22" customHeight="1">
      <c r="A86" s="2">
        <f>IF($B86="","",COUNT($B$2:$B86))</f>
        <v/>
      </c>
      <c r="B86" s="28" t="n"/>
      <c r="C86" s="4" t="n"/>
      <c r="D86" s="4" t="n"/>
      <c r="E86" s="5" t="n"/>
      <c r="F86" s="29" t="n"/>
      <c r="G86" s="29" t="n"/>
      <c r="H86" s="7">
        <f>IF($A86="","",IFERROR(VLOOKUP($E86,'Premissas'!$A$5:$B$8,2,FALSE),0))</f>
        <v/>
      </c>
      <c r="I86" s="30">
        <f>IF($A86="","",IFERROR($G86*$H86,0))</f>
        <v/>
      </c>
      <c r="J86" s="30">
        <f>IF($A86="","",IFERROR($F86+$I86,0))</f>
        <v/>
      </c>
      <c r="K86" s="29" t="n"/>
      <c r="L86" s="30">
        <f>IF(OR($A86="",$K86=""),"",IFERROR($J86-$K86,0))</f>
        <v/>
      </c>
      <c r="M86" s="7">
        <f>IF($L86="","",IFERROR($L86/$J86,0))</f>
        <v/>
      </c>
      <c r="N86" s="2">
        <f>IF($A86="","",IF($J86&gt;=$F86,"Dentro ou acima da meta","Abaixo da meta"))</f>
        <v/>
      </c>
      <c r="O86" s="4" t="n"/>
      <c r="P86" s="5" t="n"/>
    </row>
    <row r="87" ht="22" customHeight="1">
      <c r="A87" s="9">
        <f>IF($B87="","",COUNT($B$2:$B87))</f>
        <v/>
      </c>
      <c r="B87" s="28" t="n"/>
      <c r="C87" s="4" t="n"/>
      <c r="D87" s="4" t="n"/>
      <c r="E87" s="5" t="n"/>
      <c r="F87" s="29" t="n"/>
      <c r="G87" s="29" t="n"/>
      <c r="H87" s="10">
        <f>IF($A87="","",IFERROR(VLOOKUP($E87,'Premissas'!$A$5:$B$8,2,FALSE),0))</f>
        <v/>
      </c>
      <c r="I87" s="31">
        <f>IF($A87="","",IFERROR($G87*$H87,0))</f>
        <v/>
      </c>
      <c r="J87" s="31">
        <f>IF($A87="","",IFERROR($F87+$I87,0))</f>
        <v/>
      </c>
      <c r="K87" s="29" t="n"/>
      <c r="L87" s="31">
        <f>IF(OR($A87="",$K87=""),"",IFERROR($J87-$K87,0))</f>
        <v/>
      </c>
      <c r="M87" s="10">
        <f>IF($L87="","",IFERROR($L87/$J87,0))</f>
        <v/>
      </c>
      <c r="N87" s="9">
        <f>IF($A87="","",IF($J87&gt;=$F87,"Dentro ou acima da meta","Abaixo da meta"))</f>
        <v/>
      </c>
      <c r="O87" s="4" t="n"/>
      <c r="P87" s="5" t="n"/>
    </row>
    <row r="88" ht="22" customHeight="1">
      <c r="A88" s="2">
        <f>IF($B88="","",COUNT($B$2:$B88))</f>
        <v/>
      </c>
      <c r="B88" s="28" t="n"/>
      <c r="C88" s="4" t="n"/>
      <c r="D88" s="4" t="n"/>
      <c r="E88" s="5" t="n"/>
      <c r="F88" s="29" t="n"/>
      <c r="G88" s="29" t="n"/>
      <c r="H88" s="7">
        <f>IF($A88="","",IFERROR(VLOOKUP($E88,'Premissas'!$A$5:$B$8,2,FALSE),0))</f>
        <v/>
      </c>
      <c r="I88" s="30">
        <f>IF($A88="","",IFERROR($G88*$H88,0))</f>
        <v/>
      </c>
      <c r="J88" s="30">
        <f>IF($A88="","",IFERROR($F88+$I88,0))</f>
        <v/>
      </c>
      <c r="K88" s="29" t="n"/>
      <c r="L88" s="30">
        <f>IF(OR($A88="",$K88=""),"",IFERROR($J88-$K88,0))</f>
        <v/>
      </c>
      <c r="M88" s="7">
        <f>IF($L88="","",IFERROR($L88/$J88,0))</f>
        <v/>
      </c>
      <c r="N88" s="2">
        <f>IF($A88="","",IF($J88&gt;=$F88,"Dentro ou acima da meta","Abaixo da meta"))</f>
        <v/>
      </c>
      <c r="O88" s="4" t="n"/>
      <c r="P88" s="5" t="n"/>
    </row>
    <row r="89" ht="22" customHeight="1">
      <c r="A89" s="9">
        <f>IF($B89="","",COUNT($B$2:$B89))</f>
        <v/>
      </c>
      <c r="B89" s="28" t="n"/>
      <c r="C89" s="4" t="n"/>
      <c r="D89" s="4" t="n"/>
      <c r="E89" s="5" t="n"/>
      <c r="F89" s="29" t="n"/>
      <c r="G89" s="29" t="n"/>
      <c r="H89" s="10">
        <f>IF($A89="","",IFERROR(VLOOKUP($E89,'Premissas'!$A$5:$B$8,2,FALSE),0))</f>
        <v/>
      </c>
      <c r="I89" s="31">
        <f>IF($A89="","",IFERROR($G89*$H89,0))</f>
        <v/>
      </c>
      <c r="J89" s="31">
        <f>IF($A89="","",IFERROR($F89+$I89,0))</f>
        <v/>
      </c>
      <c r="K89" s="29" t="n"/>
      <c r="L89" s="31">
        <f>IF(OR($A89="",$K89=""),"",IFERROR($J89-$K89,0))</f>
        <v/>
      </c>
      <c r="M89" s="10">
        <f>IF($L89="","",IFERROR($L89/$J89,0))</f>
        <v/>
      </c>
      <c r="N89" s="9">
        <f>IF($A89="","",IF($J89&gt;=$F89,"Dentro ou acima da meta","Abaixo da meta"))</f>
        <v/>
      </c>
      <c r="O89" s="4" t="n"/>
      <c r="P89" s="5" t="n"/>
    </row>
    <row r="90" ht="22" customHeight="1">
      <c r="A90" s="2">
        <f>IF($B90="","",COUNT($B$2:$B90))</f>
        <v/>
      </c>
      <c r="B90" s="28" t="n"/>
      <c r="C90" s="4" t="n"/>
      <c r="D90" s="4" t="n"/>
      <c r="E90" s="5" t="n"/>
      <c r="F90" s="29" t="n"/>
      <c r="G90" s="29" t="n"/>
      <c r="H90" s="7">
        <f>IF($A90="","",IFERROR(VLOOKUP($E90,'Premissas'!$A$5:$B$8,2,FALSE),0))</f>
        <v/>
      </c>
      <c r="I90" s="30">
        <f>IF($A90="","",IFERROR($G90*$H90,0))</f>
        <v/>
      </c>
      <c r="J90" s="30">
        <f>IF($A90="","",IFERROR($F90+$I90,0))</f>
        <v/>
      </c>
      <c r="K90" s="29" t="n"/>
      <c r="L90" s="30">
        <f>IF(OR($A90="",$K90=""),"",IFERROR($J90-$K90,0))</f>
        <v/>
      </c>
      <c r="M90" s="7">
        <f>IF($L90="","",IFERROR($L90/$J90,0))</f>
        <v/>
      </c>
      <c r="N90" s="2">
        <f>IF($A90="","",IF($J90&gt;=$F90,"Dentro ou acima da meta","Abaixo da meta"))</f>
        <v/>
      </c>
      <c r="O90" s="4" t="n"/>
      <c r="P90" s="5" t="n"/>
    </row>
    <row r="91" ht="22" customHeight="1">
      <c r="A91" s="9">
        <f>IF($B91="","",COUNT($B$2:$B91))</f>
        <v/>
      </c>
      <c r="B91" s="28" t="n"/>
      <c r="C91" s="4" t="n"/>
      <c r="D91" s="4" t="n"/>
      <c r="E91" s="5" t="n"/>
      <c r="F91" s="29" t="n"/>
      <c r="G91" s="29" t="n"/>
      <c r="H91" s="10">
        <f>IF($A91="","",IFERROR(VLOOKUP($E91,'Premissas'!$A$5:$B$8,2,FALSE),0))</f>
        <v/>
      </c>
      <c r="I91" s="31">
        <f>IF($A91="","",IFERROR($G91*$H91,0))</f>
        <v/>
      </c>
      <c r="J91" s="31">
        <f>IF($A91="","",IFERROR($F91+$I91,0))</f>
        <v/>
      </c>
      <c r="K91" s="29" t="n"/>
      <c r="L91" s="31">
        <f>IF(OR($A91="",$K91=""),"",IFERROR($J91-$K91,0))</f>
        <v/>
      </c>
      <c r="M91" s="10">
        <f>IF($L91="","",IFERROR($L91/$J91,0))</f>
        <v/>
      </c>
      <c r="N91" s="9">
        <f>IF($A91="","",IF($J91&gt;=$F91,"Dentro ou acima da meta","Abaixo da meta"))</f>
        <v/>
      </c>
      <c r="O91" s="4" t="n"/>
      <c r="P91" s="5" t="n"/>
    </row>
    <row r="92" ht="22" customHeight="1">
      <c r="A92" s="2">
        <f>IF($B92="","",COUNT($B$2:$B92))</f>
        <v/>
      </c>
      <c r="B92" s="28" t="n"/>
      <c r="C92" s="4" t="n"/>
      <c r="D92" s="4" t="n"/>
      <c r="E92" s="5" t="n"/>
      <c r="F92" s="29" t="n"/>
      <c r="G92" s="29" t="n"/>
      <c r="H92" s="7">
        <f>IF($A92="","",IFERROR(VLOOKUP($E92,'Premissas'!$A$5:$B$8,2,FALSE),0))</f>
        <v/>
      </c>
      <c r="I92" s="30">
        <f>IF($A92="","",IFERROR($G92*$H92,0))</f>
        <v/>
      </c>
      <c r="J92" s="30">
        <f>IF($A92="","",IFERROR($F92+$I92,0))</f>
        <v/>
      </c>
      <c r="K92" s="29" t="n"/>
      <c r="L92" s="30">
        <f>IF(OR($A92="",$K92=""),"",IFERROR($J92-$K92,0))</f>
        <v/>
      </c>
      <c r="M92" s="7">
        <f>IF($L92="","",IFERROR($L92/$J92,0))</f>
        <v/>
      </c>
      <c r="N92" s="2">
        <f>IF($A92="","",IF($J92&gt;=$F92,"Dentro ou acima da meta","Abaixo da meta"))</f>
        <v/>
      </c>
      <c r="O92" s="4" t="n"/>
      <c r="P92" s="5" t="n"/>
    </row>
    <row r="93" ht="22" customHeight="1">
      <c r="A93" s="9">
        <f>IF($B93="","",COUNT($B$2:$B93))</f>
        <v/>
      </c>
      <c r="B93" s="28" t="n"/>
      <c r="C93" s="4" t="n"/>
      <c r="D93" s="4" t="n"/>
      <c r="E93" s="5" t="n"/>
      <c r="F93" s="29" t="n"/>
      <c r="G93" s="29" t="n"/>
      <c r="H93" s="10">
        <f>IF($A93="","",IFERROR(VLOOKUP($E93,'Premissas'!$A$5:$B$8,2,FALSE),0))</f>
        <v/>
      </c>
      <c r="I93" s="31">
        <f>IF($A93="","",IFERROR($G93*$H93,0))</f>
        <v/>
      </c>
      <c r="J93" s="31">
        <f>IF($A93="","",IFERROR($F93+$I93,0))</f>
        <v/>
      </c>
      <c r="K93" s="29" t="n"/>
      <c r="L93" s="31">
        <f>IF(OR($A93="",$K93=""),"",IFERROR($J93-$K93,0))</f>
        <v/>
      </c>
      <c r="M93" s="10">
        <f>IF($L93="","",IFERROR($L93/$J93,0))</f>
        <v/>
      </c>
      <c r="N93" s="9">
        <f>IF($A93="","",IF($J93&gt;=$F93,"Dentro ou acima da meta","Abaixo da meta"))</f>
        <v/>
      </c>
      <c r="O93" s="4" t="n"/>
      <c r="P93" s="5" t="n"/>
    </row>
    <row r="94" ht="22" customHeight="1">
      <c r="A94" s="2">
        <f>IF($B94="","",COUNT($B$2:$B94))</f>
        <v/>
      </c>
      <c r="B94" s="28" t="n"/>
      <c r="C94" s="4" t="n"/>
      <c r="D94" s="4" t="n"/>
      <c r="E94" s="5" t="n"/>
      <c r="F94" s="29" t="n"/>
      <c r="G94" s="29" t="n"/>
      <c r="H94" s="7">
        <f>IF($A94="","",IFERROR(VLOOKUP($E94,'Premissas'!$A$5:$B$8,2,FALSE),0))</f>
        <v/>
      </c>
      <c r="I94" s="30">
        <f>IF($A94="","",IFERROR($G94*$H94,0))</f>
        <v/>
      </c>
      <c r="J94" s="30">
        <f>IF($A94="","",IFERROR($F94+$I94,0))</f>
        <v/>
      </c>
      <c r="K94" s="29" t="n"/>
      <c r="L94" s="30">
        <f>IF(OR($A94="",$K94=""),"",IFERROR($J94-$K94,0))</f>
        <v/>
      </c>
      <c r="M94" s="7">
        <f>IF($L94="","",IFERROR($L94/$J94,0))</f>
        <v/>
      </c>
      <c r="N94" s="2">
        <f>IF($A94="","",IF($J94&gt;=$F94,"Dentro ou acima da meta","Abaixo da meta"))</f>
        <v/>
      </c>
      <c r="O94" s="4" t="n"/>
      <c r="P94" s="5" t="n"/>
    </row>
    <row r="95" ht="22" customHeight="1">
      <c r="A95" s="9">
        <f>IF($B95="","",COUNT($B$2:$B95))</f>
        <v/>
      </c>
      <c r="B95" s="28" t="n"/>
      <c r="C95" s="4" t="n"/>
      <c r="D95" s="4" t="n"/>
      <c r="E95" s="5" t="n"/>
      <c r="F95" s="29" t="n"/>
      <c r="G95" s="29" t="n"/>
      <c r="H95" s="10">
        <f>IF($A95="","",IFERROR(VLOOKUP($E95,'Premissas'!$A$5:$B$8,2,FALSE),0))</f>
        <v/>
      </c>
      <c r="I95" s="31">
        <f>IF($A95="","",IFERROR($G95*$H95,0))</f>
        <v/>
      </c>
      <c r="J95" s="31">
        <f>IF($A95="","",IFERROR($F95+$I95,0))</f>
        <v/>
      </c>
      <c r="K95" s="29" t="n"/>
      <c r="L95" s="31">
        <f>IF(OR($A95="",$K95=""),"",IFERROR($J95-$K95,0))</f>
        <v/>
      </c>
      <c r="M95" s="10">
        <f>IF($L95="","",IFERROR($L95/$J95,0))</f>
        <v/>
      </c>
      <c r="N95" s="9">
        <f>IF($A95="","",IF($J95&gt;=$F95,"Dentro ou acima da meta","Abaixo da meta"))</f>
        <v/>
      </c>
      <c r="O95" s="4" t="n"/>
      <c r="P95" s="5" t="n"/>
    </row>
    <row r="96" ht="22" customHeight="1">
      <c r="A96" s="2">
        <f>IF($B96="","",COUNT($B$2:$B96))</f>
        <v/>
      </c>
      <c r="B96" s="28" t="n"/>
      <c r="C96" s="4" t="n"/>
      <c r="D96" s="4" t="n"/>
      <c r="E96" s="5" t="n"/>
      <c r="F96" s="29" t="n"/>
      <c r="G96" s="29" t="n"/>
      <c r="H96" s="7">
        <f>IF($A96="","",IFERROR(VLOOKUP($E96,'Premissas'!$A$5:$B$8,2,FALSE),0))</f>
        <v/>
      </c>
      <c r="I96" s="30">
        <f>IF($A96="","",IFERROR($G96*$H96,0))</f>
        <v/>
      </c>
      <c r="J96" s="30">
        <f>IF($A96="","",IFERROR($F96+$I96,0))</f>
        <v/>
      </c>
      <c r="K96" s="29" t="n"/>
      <c r="L96" s="30">
        <f>IF(OR($A96="",$K96=""),"",IFERROR($J96-$K96,0))</f>
        <v/>
      </c>
      <c r="M96" s="7">
        <f>IF($L96="","",IFERROR($L96/$J96,0))</f>
        <v/>
      </c>
      <c r="N96" s="2">
        <f>IF($A96="","",IF($J96&gt;=$F96,"Dentro ou acima da meta","Abaixo da meta"))</f>
        <v/>
      </c>
      <c r="O96" s="4" t="n"/>
      <c r="P96" s="5" t="n"/>
    </row>
    <row r="97" ht="22" customHeight="1">
      <c r="A97" s="9">
        <f>IF($B97="","",COUNT($B$2:$B97))</f>
        <v/>
      </c>
      <c r="B97" s="28" t="n"/>
      <c r="C97" s="4" t="n"/>
      <c r="D97" s="4" t="n"/>
      <c r="E97" s="5" t="n"/>
      <c r="F97" s="29" t="n"/>
      <c r="G97" s="29" t="n"/>
      <c r="H97" s="10">
        <f>IF($A97="","",IFERROR(VLOOKUP($E97,'Premissas'!$A$5:$B$8,2,FALSE),0))</f>
        <v/>
      </c>
      <c r="I97" s="31">
        <f>IF($A97="","",IFERROR($G97*$H97,0))</f>
        <v/>
      </c>
      <c r="J97" s="31">
        <f>IF($A97="","",IFERROR($F97+$I97,0))</f>
        <v/>
      </c>
      <c r="K97" s="29" t="n"/>
      <c r="L97" s="31">
        <f>IF(OR($A97="",$K97=""),"",IFERROR($J97-$K97,0))</f>
        <v/>
      </c>
      <c r="M97" s="10">
        <f>IF($L97="","",IFERROR($L97/$J97,0))</f>
        <v/>
      </c>
      <c r="N97" s="9">
        <f>IF($A97="","",IF($J97&gt;=$F97,"Dentro ou acima da meta","Abaixo da meta"))</f>
        <v/>
      </c>
      <c r="O97" s="4" t="n"/>
      <c r="P97" s="5" t="n"/>
    </row>
    <row r="98" ht="22" customHeight="1">
      <c r="A98" s="2">
        <f>IF($B98="","",COUNT($B$2:$B98))</f>
        <v/>
      </c>
      <c r="B98" s="28" t="n"/>
      <c r="C98" s="4" t="n"/>
      <c r="D98" s="4" t="n"/>
      <c r="E98" s="5" t="n"/>
      <c r="F98" s="29" t="n"/>
      <c r="G98" s="29" t="n"/>
      <c r="H98" s="7">
        <f>IF($A98="","",IFERROR(VLOOKUP($E98,'Premissas'!$A$5:$B$8,2,FALSE),0))</f>
        <v/>
      </c>
      <c r="I98" s="30">
        <f>IF($A98="","",IFERROR($G98*$H98,0))</f>
        <v/>
      </c>
      <c r="J98" s="30">
        <f>IF($A98="","",IFERROR($F98+$I98,0))</f>
        <v/>
      </c>
      <c r="K98" s="29" t="n"/>
      <c r="L98" s="30">
        <f>IF(OR($A98="",$K98=""),"",IFERROR($J98-$K98,0))</f>
        <v/>
      </c>
      <c r="M98" s="7">
        <f>IF($L98="","",IFERROR($L98/$J98,0))</f>
        <v/>
      </c>
      <c r="N98" s="2">
        <f>IF($A98="","",IF($J98&gt;=$F98,"Dentro ou acima da meta","Abaixo da meta"))</f>
        <v/>
      </c>
      <c r="O98" s="4" t="n"/>
      <c r="P98" s="5" t="n"/>
    </row>
    <row r="99" ht="22" customHeight="1">
      <c r="A99" s="9">
        <f>IF($B99="","",COUNT($B$2:$B99))</f>
        <v/>
      </c>
      <c r="B99" s="28" t="n"/>
      <c r="C99" s="4" t="n"/>
      <c r="D99" s="4" t="n"/>
      <c r="E99" s="5" t="n"/>
      <c r="F99" s="29" t="n"/>
      <c r="G99" s="29" t="n"/>
      <c r="H99" s="10">
        <f>IF($A99="","",IFERROR(VLOOKUP($E99,'Premissas'!$A$5:$B$8,2,FALSE),0))</f>
        <v/>
      </c>
      <c r="I99" s="31">
        <f>IF($A99="","",IFERROR($G99*$H99,0))</f>
        <v/>
      </c>
      <c r="J99" s="31">
        <f>IF($A99="","",IFERROR($F99+$I99,0))</f>
        <v/>
      </c>
      <c r="K99" s="29" t="n"/>
      <c r="L99" s="31">
        <f>IF(OR($A99="",$K99=""),"",IFERROR($J99-$K99,0))</f>
        <v/>
      </c>
      <c r="M99" s="10">
        <f>IF($L99="","",IFERROR($L99/$J99,0))</f>
        <v/>
      </c>
      <c r="N99" s="9">
        <f>IF($A99="","",IF($J99&gt;=$F99,"Dentro ou acima da meta","Abaixo da meta"))</f>
        <v/>
      </c>
      <c r="O99" s="4" t="n"/>
      <c r="P99" s="5" t="n"/>
    </row>
    <row r="100" ht="22" customHeight="1">
      <c r="A100" s="2">
        <f>IF($B100="","",COUNT($B$2:$B100))</f>
        <v/>
      </c>
      <c r="B100" s="28" t="n"/>
      <c r="C100" s="4" t="n"/>
      <c r="D100" s="4" t="n"/>
      <c r="E100" s="5" t="n"/>
      <c r="F100" s="29" t="n"/>
      <c r="G100" s="29" t="n"/>
      <c r="H100" s="7">
        <f>IF($A100="","",IFERROR(VLOOKUP($E100,'Premissas'!$A$5:$B$8,2,FALSE),0))</f>
        <v/>
      </c>
      <c r="I100" s="30">
        <f>IF($A100="","",IFERROR($G100*$H100,0))</f>
        <v/>
      </c>
      <c r="J100" s="30">
        <f>IF($A100="","",IFERROR($F100+$I100,0))</f>
        <v/>
      </c>
      <c r="K100" s="29" t="n"/>
      <c r="L100" s="30">
        <f>IF(OR($A100="",$K100=""),"",IFERROR($J100-$K100,0))</f>
        <v/>
      </c>
      <c r="M100" s="7">
        <f>IF($L100="","",IFERROR($L100/$J100,0))</f>
        <v/>
      </c>
      <c r="N100" s="2">
        <f>IF($A100="","",IF($J100&gt;=$F100,"Dentro ou acima da meta","Abaixo da meta"))</f>
        <v/>
      </c>
      <c r="O100" s="4" t="n"/>
      <c r="P100" s="5" t="n"/>
    </row>
    <row r="101" ht="22" customHeight="1">
      <c r="A101" s="9">
        <f>IF($B101="","",COUNT($B$2:$B101))</f>
        <v/>
      </c>
      <c r="B101" s="28" t="n"/>
      <c r="C101" s="4" t="n"/>
      <c r="D101" s="4" t="n"/>
      <c r="E101" s="5" t="n"/>
      <c r="F101" s="29" t="n"/>
      <c r="G101" s="29" t="n"/>
      <c r="H101" s="10">
        <f>IF($A101="","",IFERROR(VLOOKUP($E101,'Premissas'!$A$5:$B$8,2,FALSE),0))</f>
        <v/>
      </c>
      <c r="I101" s="31">
        <f>IF($A101="","",IFERROR($G101*$H101,0))</f>
        <v/>
      </c>
      <c r="J101" s="31">
        <f>IF($A101="","",IFERROR($F101+$I101,0))</f>
        <v/>
      </c>
      <c r="K101" s="29" t="n"/>
      <c r="L101" s="31">
        <f>IF(OR($A101="",$K101=""),"",IFERROR($J101-$K101,0))</f>
        <v/>
      </c>
      <c r="M101" s="10">
        <f>IF($L101="","",IFERROR($L101/$J101,0))</f>
        <v/>
      </c>
      <c r="N101" s="9">
        <f>IF($A101="","",IF($J101&gt;=$F101,"Dentro ou acima da meta","Abaixo da meta"))</f>
        <v/>
      </c>
      <c r="O101" s="4" t="n"/>
      <c r="P101" s="5" t="n"/>
    </row>
  </sheetData>
  <autoFilter ref="A1:P101"/>
  <conditionalFormatting sqref="M2:M101">
    <cfRule type="expression" priority="1" dxfId="0" stopIfTrue="0">
      <formula>AND($A2&lt;&gt;"",$M2&gt;0)</formula>
    </cfRule>
  </conditionalFormatting>
  <conditionalFormatting sqref="N2:N101">
    <cfRule type="expression" priority="2" dxfId="1" stopIfTrue="0">
      <formula>AND($A2&lt;&gt;"",$N2="Abaixo da meta")</formula>
    </cfRule>
  </conditionalFormatting>
  <conditionalFormatting sqref="P2:P101">
    <cfRule type="expression" priority="3" dxfId="1" stopIfTrue="0">
      <formula>AND($A2&lt;&gt;"",$P2="Cancelado")</formula>
    </cfRule>
  </conditionalFormatting>
  <dataValidations count="2">
    <dataValidation sqref="E2:E101" showErrorMessage="1" showInputMessage="1" allowBlank="1" type="list">
      <formula1>"Site,Indicação,Representante,Marketplace"</formula1>
    </dataValidation>
    <dataValidation sqref="P2:P101" showErrorMessage="1" showInputMessage="1" allowBlank="1" type="list">
      <formula1>"Em negociação,Fechado,Em análise,Cancelado"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4" customWidth="1" min="3" max="3"/>
    <col width="4" customWidth="1" min="4" max="4"/>
  </cols>
  <sheetData>
    <row r="1" ht="30" customHeight="1">
      <c r="A1" s="12" t="inlineStr">
        <is>
          <t>Premissas de Projeção de Faturamento</t>
        </is>
      </c>
    </row>
    <row r="2"/>
    <row r="3">
      <c r="A3" s="13" t="inlineStr">
        <is>
          <t>Probabilidades por canal de venda</t>
        </is>
      </c>
    </row>
    <row r="4">
      <c r="A4" s="1" t="inlineStr">
        <is>
          <t>Canal de Venda</t>
        </is>
      </c>
      <c r="B4" s="1" t="inlineStr">
        <is>
          <t>Probabilidade (%)</t>
        </is>
      </c>
    </row>
    <row r="5">
      <c r="A5" s="4" t="inlineStr">
        <is>
          <t>Site</t>
        </is>
      </c>
      <c r="B5" s="14" t="n">
        <v>0.7</v>
      </c>
    </row>
    <row r="6">
      <c r="A6" s="4" t="inlineStr">
        <is>
          <t>Indicação</t>
        </is>
      </c>
      <c r="B6" s="14" t="n">
        <v>0.85</v>
      </c>
    </row>
    <row r="7">
      <c r="A7" s="4" t="inlineStr">
        <is>
          <t>Representante</t>
        </is>
      </c>
      <c r="B7" s="14" t="n">
        <v>0.6</v>
      </c>
    </row>
    <row r="8">
      <c r="A8" s="4" t="inlineStr">
        <is>
          <t>Marketplace</t>
        </is>
      </c>
      <c r="B8" s="14" t="n">
        <v>0.5</v>
      </c>
    </row>
    <row r="9"/>
    <row r="10">
      <c r="A10" s="13" t="inlineStr">
        <is>
          <t>Parâmetros gerais editáveis</t>
        </is>
      </c>
    </row>
    <row r="11">
      <c r="A11" s="1" t="inlineStr">
        <is>
          <t>Parâmetro</t>
        </is>
      </c>
      <c r="B11" s="1" t="inlineStr">
        <is>
          <t>Valor</t>
        </is>
      </c>
    </row>
    <row r="12">
      <c r="A12" s="15" t="inlineStr">
        <is>
          <t>Meta mensal de faturamento</t>
        </is>
      </c>
      <c r="B12" s="32" t="n">
        <v>70000</v>
      </c>
    </row>
    <row r="13">
      <c r="A13" s="15" t="inlineStr">
        <is>
          <t>Custo variável padrão</t>
        </is>
      </c>
      <c r="B13" s="14" t="n">
        <v>0.32</v>
      </c>
    </row>
    <row r="14">
      <c r="A14" s="15" t="inlineStr">
        <is>
          <t>Crescimento esperado mensal</t>
        </is>
      </c>
      <c r="B14" s="14" t="n">
        <v>0.05</v>
      </c>
    </row>
    <row r="15">
      <c r="A15" s="15" t="inlineStr">
        <is>
          <t>Regime tributário</t>
        </is>
      </c>
      <c r="B15" s="5" t="inlineStr">
        <is>
          <t>Simples Nacional</t>
        </is>
      </c>
    </row>
    <row r="16">
      <c r="A16" s="15" t="inlineStr">
        <is>
          <t>Alíquota estimada do DAS</t>
        </is>
      </c>
      <c r="B16" s="14" t="n">
        <v>0.08500000000000001</v>
      </c>
    </row>
    <row r="17"/>
    <row r="18">
      <c r="A18" s="13" t="inlineStr">
        <is>
          <t>Nota técnica</t>
        </is>
      </c>
    </row>
    <row r="19">
      <c r="A19" s="17" t="inlineStr">
        <is>
          <t>As premissas devem ser revisadas conforme histórico comercial, carteira ativa e validação tributária.</t>
        </is>
      </c>
    </row>
  </sheetData>
  <mergeCells count="1">
    <mergeCell ref="A1:D1"/>
  </mergeCells>
  <dataValidations count="1">
    <dataValidation sqref="B15" showErrorMessage="1" showInputMessage="1" allowBlank="0" type="list">
      <formula1>"Simples Nacional,Lucro Presumido,Lucro Real"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" customWidth="1" min="3" max="3"/>
    <col width="22" customWidth="1" min="4" max="4"/>
    <col width="25" customWidth="1" min="5" max="5"/>
    <col width="4" customWidth="1" min="6" max="6"/>
    <col width="4" customWidth="1" min="7" max="7"/>
    <col width="22" customWidth="1" min="8" max="8"/>
    <col width="24" customWidth="1" min="9" max="9"/>
    <col width="4" customWidth="1" min="10" max="10"/>
  </cols>
  <sheetData>
    <row r="1" ht="32" customHeight="1">
      <c r="A1" s="12" t="inlineStr">
        <is>
          <t>Resumo Executivo — Projeção de Faturamento</t>
        </is>
      </c>
    </row>
    <row r="2">
      <c r="A2" s="18" t="inlineStr">
        <is>
          <t>Indicadores consolidados com base na faixa operacional preparada para 100 registros.</t>
        </is>
      </c>
      <c r="D2" s="13" t="inlineStr">
        <is>
          <t>Faturamento projetado por canal</t>
        </is>
      </c>
      <c r="H2" s="13" t="inlineStr">
        <is>
          <t>Pipeline por status comercial</t>
        </is>
      </c>
    </row>
    <row r="3">
      <c r="A3" s="19" t="inlineStr">
        <is>
          <t>Faturamento realizado total</t>
        </is>
      </c>
      <c r="B3" s="33">
        <f>SUM('Projeção'!$F$2:$F$101)</f>
        <v/>
      </c>
      <c r="D3" s="1" t="inlineStr">
        <is>
          <t>Canal de Venda</t>
        </is>
      </c>
      <c r="E3" s="1" t="inlineStr">
        <is>
          <t>Faturamento Projetado (R$)</t>
        </is>
      </c>
      <c r="H3" s="1" t="inlineStr">
        <is>
          <t>Status Comercial</t>
        </is>
      </c>
      <c r="I3" s="1" t="inlineStr">
        <is>
          <t>Pipeline Comercial (R$)</t>
        </is>
      </c>
    </row>
    <row r="4">
      <c r="A4" s="19" t="inlineStr">
        <is>
          <t>Pipeline total</t>
        </is>
      </c>
      <c r="B4" s="33">
        <f>SUM('Projeção'!$G$2:$G$101)</f>
        <v/>
      </c>
      <c r="D4" s="21" t="inlineStr">
        <is>
          <t>Site</t>
        </is>
      </c>
      <c r="E4" s="30">
        <f>SUMIF('Projeção'!$E$2:$E$101,$D4,'Projeção'!$J$2:$J$101)</f>
        <v/>
      </c>
      <c r="H4" s="21" t="inlineStr">
        <is>
          <t>Em negociação</t>
        </is>
      </c>
      <c r="I4" s="30">
        <f>SUMIF('Projeção'!$P$2:$P$101,$H4,'Projeção'!$G$2:$G$101)</f>
        <v/>
      </c>
    </row>
    <row r="5">
      <c r="A5" s="19" t="inlineStr">
        <is>
          <t>Receita ponderada total</t>
        </is>
      </c>
      <c r="B5" s="33">
        <f>SUM('Projeção'!$I$2:$I$101)</f>
        <v/>
      </c>
      <c r="D5" s="15" t="inlineStr">
        <is>
          <t>Indicação</t>
        </is>
      </c>
      <c r="E5" s="31">
        <f>SUMIF('Projeção'!$E$2:$E$101,$D5,'Projeção'!$J$2:$J$101)</f>
        <v/>
      </c>
      <c r="H5" s="15" t="inlineStr">
        <is>
          <t>Fechado</t>
        </is>
      </c>
      <c r="I5" s="31">
        <f>SUMIF('Projeção'!$P$2:$P$101,$H5,'Projeção'!$G$2:$G$101)</f>
        <v/>
      </c>
    </row>
    <row r="6">
      <c r="A6" s="19" t="inlineStr">
        <is>
          <t>Faturamento projetado total</t>
        </is>
      </c>
      <c r="B6" s="33">
        <f>SUM('Projeção'!$J$2:$J$101)</f>
        <v/>
      </c>
      <c r="D6" s="21" t="inlineStr">
        <is>
          <t>Representante</t>
        </is>
      </c>
      <c r="E6" s="30">
        <f>SUMIF('Projeção'!$E$2:$E$101,$D6,'Projeção'!$J$2:$J$101)</f>
        <v/>
      </c>
      <c r="H6" s="21" t="inlineStr">
        <is>
          <t>Em análise</t>
        </is>
      </c>
      <c r="I6" s="30">
        <f>SUMIF('Projeção'!$P$2:$P$101,$H6,'Projeção'!$G$2:$G$101)</f>
        <v/>
      </c>
    </row>
    <row r="7">
      <c r="A7" s="19" t="inlineStr">
        <is>
          <t>Média mensal projetada</t>
        </is>
      </c>
      <c r="B7" s="33">
        <f>IFERROR(AVERAGE('Projeção'!$J$2:$J$101),0)</f>
        <v/>
      </c>
      <c r="D7" s="15" t="inlineStr">
        <is>
          <t>Marketplace</t>
        </is>
      </c>
      <c r="E7" s="31">
        <f>SUMIF('Projeção'!$E$2:$E$101,$D7,'Projeção'!$J$2:$J$101)</f>
        <v/>
      </c>
      <c r="H7" s="15" t="inlineStr">
        <is>
          <t>Cancelado</t>
        </is>
      </c>
      <c r="I7" s="31">
        <f>SUMIF('Projeção'!$P$2:$P$101,$H7,'Projeção'!$G$2:$G$101)</f>
        <v/>
      </c>
    </row>
    <row r="8">
      <c r="A8" s="19" t="inlineStr">
        <is>
          <t>Margem média</t>
        </is>
      </c>
      <c r="B8" s="22">
        <f>IFERROR(AVERAGE('Projeção'!$M$2:$M$101),0)</f>
        <v/>
      </c>
    </row>
    <row r="9">
      <c r="A9" s="19" t="inlineStr">
        <is>
          <t>Quantidade de oportunidades em negociação</t>
        </is>
      </c>
      <c r="B9" s="23">
        <f>COUNTIF('Projeção'!$P$2:$P$101,"Em negociação")</f>
        <v/>
      </c>
    </row>
    <row r="10">
      <c r="A10" s="19" t="inlineStr">
        <is>
          <t>Atingimento da meta</t>
        </is>
      </c>
      <c r="B10" s="22">
        <f>IFERROR(SUM('Projeção'!$J$2:$J$101)/('Premissas'!$B$12*COUNT('Projeção'!$B$2:$B$101)),0)</f>
        <v/>
      </c>
    </row>
    <row r="11">
      <c r="A11" s="19" t="inlineStr">
        <is>
          <t>Classificação da projeção</t>
        </is>
      </c>
      <c r="B11" s="24">
        <f>IF($B$10&gt;=1,"Meta atingida",IF($B$10&gt;=0.8,"Atenção","Abaixo da meta"))</f>
        <v/>
      </c>
    </row>
  </sheetData>
  <mergeCells count="1">
    <mergeCell ref="A1:J1"/>
  </mergeCells>
  <conditionalFormatting sqref="B10">
    <cfRule type="expression" priority="1" dxfId="0" stopIfTrue="0">
      <formula>$B$10&gt;=1</formula>
    </cfRule>
  </conditionalFormatting>
  <conditionalFormatting sqref="B11">
    <cfRule type="expression" priority="2" dxfId="1" stopIfTrue="0">
      <formula>$B$11="Abaixo da meta"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00" customWidth="1" min="2" max="2"/>
    <col width="4" customWidth="1" min="3" max="3"/>
    <col width="4" customWidth="1" min="4" max="4"/>
  </cols>
  <sheetData>
    <row r="1" ht="30" customHeight="1">
      <c r="A1" s="12" t="inlineStr">
        <is>
          <t>Instruções de Uso — Projeção de Faturamento</t>
        </is>
      </c>
    </row>
    <row r="2"/>
    <row r="3">
      <c r="A3" s="1" t="inlineStr">
        <is>
          <t>Tema</t>
        </is>
      </c>
      <c r="B3" s="1" t="inlineStr">
        <is>
          <t>Orientação operacional</t>
        </is>
      </c>
    </row>
    <row r="4" ht="48" customHeight="1">
      <c r="A4" s="25" t="inlineStr">
        <is>
          <t>Objetivo da projeção</t>
        </is>
      </c>
      <c r="B4" s="26" t="inlineStr">
        <is>
          <t>A aba Projeção consolida o faturamento realizado, o pipeline comercial e a receita ponderada para estimar o faturamento futuro por competência, cliente, cidade e canal de venda.</t>
        </is>
      </c>
    </row>
    <row r="5" ht="48" customHeight="1">
      <c r="A5" s="25" t="inlineStr">
        <is>
          <t>Preenchimento das células amarelas</t>
        </is>
      </c>
      <c r="B5" s="27" t="inlineStr">
        <is>
          <t>Preencha apenas as células com fundo amarelo-claro. Elas representam campos editáveis, incluindo competência, cliente, cidade, canal, faturamento realizado, pipeline, custo variável, observações e status comercial.</t>
        </is>
      </c>
    </row>
    <row r="6" ht="48" customHeight="1">
      <c r="A6" s="25" t="inlineStr">
        <is>
          <t>Faturamento realizado</t>
        </is>
      </c>
      <c r="B6" s="26" t="inlineStr">
        <is>
          <t>Representa a receita efetivamente reconhecida na competência. Deve refletir dados comerciais e financeiros conciliados.</t>
        </is>
      </c>
    </row>
    <row r="7" ht="48" customHeight="1">
      <c r="A7" s="25" t="inlineStr">
        <is>
          <t>Pipeline comercial</t>
        </is>
      </c>
      <c r="B7" s="27" t="inlineStr">
        <is>
          <t>Representa oportunidades em andamento ainda não convertidas em faturamento. Registre valores realistas e atualizados conforme o estágio de cada negociação.</t>
        </is>
      </c>
    </row>
    <row r="8" ht="48" customHeight="1">
      <c r="A8" s="25" t="inlineStr">
        <is>
          <t>Receita ponderada</t>
        </is>
      </c>
      <c r="B8" s="26" t="inlineStr">
        <is>
          <t>É calculada automaticamente pela multiplicação do pipeline comercial pela probabilidade do canal de venda. Esse valor reduz o risco de superestimar oportunidades ainda não fechadas.</t>
        </is>
      </c>
    </row>
    <row r="9" ht="48" customHeight="1">
      <c r="A9" s="25" t="inlineStr">
        <is>
          <t>Probabilidades dos canais</t>
        </is>
      </c>
      <c r="B9" s="27" t="inlineStr">
        <is>
          <t>As probabilidades são buscadas automaticamente na aba Premissas. Ajuste os percentuais por canal conforme histórico de conversão, qualidade do lead e comportamento comercial recente.</t>
        </is>
      </c>
    </row>
    <row r="10" ht="48" customHeight="1">
      <c r="A10" s="25" t="inlineStr">
        <is>
          <t>Faturamento projetado</t>
        </is>
      </c>
      <c r="B10" s="26" t="inlineStr">
        <is>
          <t>É calculado pela soma do faturamento realizado com a receita ponderada. A margem projetada considera o custo variável estimado informado para cada registro.</t>
        </is>
      </c>
    </row>
    <row r="11" ht="48" customHeight="1">
      <c r="A11" s="25" t="inlineStr">
        <is>
          <t>Status da projeção e status comercial</t>
        </is>
      </c>
      <c r="B11" s="27" t="inlineStr">
        <is>
          <t>O campo Status é calculado automaticamente pela comparação entre faturamento projetado e realizado. O campo Status Comercial é manual e permite classificar oportunidades como Em negociação, Fechado, Em análise ou Cancelado.</t>
        </is>
      </c>
    </row>
    <row r="12" ht="48" customHeight="1">
      <c r="A12" s="25" t="inlineStr">
        <is>
          <t>Frequência de atualização</t>
        </is>
      </c>
      <c r="B12" s="26" t="inlineStr">
        <is>
          <t>Recomenda-se atualização semanal do pipeline e revisão mensal do faturamento realizado, custos variáveis, probabilidades e meta mensal.</t>
        </is>
      </c>
    </row>
    <row r="13" ht="48" customHeight="1">
      <c r="A13" s="25" t="inlineStr">
        <is>
          <t>Validação comercial e tributária</t>
        </is>
      </c>
      <c r="B13" s="27" t="inlineStr">
        <is>
          <t>Valide os dados comerciais e tributários com a contabilidade antes de utilizar a projeção para decisão gerencial. Avalie DAS, ICMS, ISS, PIS/COFINS e demais obrigações aplicáveis ao regime tributário da empresa.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2026-09-23T06:11:04Z</dcterms:created>
  <dcterms:modified xmlns:dcterms="http://purl.org/dc/terms/" xmlns:xsi="http://www.w3.org/2001/XMLSchema-instance" xsi:type="dcterms:W3CDTF">2026-09-23T06:11:04Z</dcterms:modified>
</cp:coreProperties>
</file>