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tos" sheetId="1" state="visible" r:id="rId1"/>
    <sheet xmlns:r="http://schemas.openxmlformats.org/officeDocument/2006/relationships" name="Insumos" sheetId="2" state="visible" r:id="rId2"/>
    <sheet xmlns:r="http://schemas.openxmlformats.org/officeDocument/2006/relationships" name="Resumo" sheetId="3" state="visible" r:id="rId3"/>
    <sheet xmlns:r="http://schemas.openxmlformats.org/officeDocument/2006/relationships" name="Instruçõ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&quot;R$&quot; #.##0,00"/>
    <numFmt numFmtId="166" formatCode="0,0%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11827"/>
      <sz val="10"/>
    </font>
    <font>
      <name val="Calibri"/>
      <b val="1"/>
      <color rgb="00DC2626"/>
      <sz val="10"/>
    </font>
  </fonts>
  <fills count="7">
    <fill>
      <patternFill/>
    </fill>
    <fill>
      <patternFill patternType="gray125"/>
    </fill>
    <fill>
      <patternFill patternType="solid">
        <fgColor rgb="00111827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left" vertical="center" wrapText="1"/>
    </xf>
    <xf numFmtId="0" fontId="2" fillId="6" borderId="0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right" vertical="center"/>
    </xf>
    <xf numFmtId="0" fontId="3" fillId="5" borderId="1" applyAlignment="1" pivotButton="0" quotePrefix="0" xfId="0">
      <alignment horizontal="left" vertical="center" wrapText="1"/>
    </xf>
    <xf numFmtId="1" fontId="3" fillId="4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1" fontId="3" fillId="0" borderId="1" applyAlignment="1" pivotButton="0" quotePrefix="0" xfId="0">
      <alignment horizontal="right" vertical="center"/>
    </xf>
    <xf numFmtId="0" fontId="2" fillId="6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  <xf numFmtId="0" fontId="2" fillId="3" borderId="1" pivotButton="0" quotePrefix="0" xfId="0"/>
    <xf numFmtId="164" fontId="3" fillId="4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right" vertical="center"/>
    </xf>
    <xf numFmtId="165" fontId="3" fillId="5" borderId="1" applyAlignment="1" pivotButton="0" quotePrefix="0" xfId="0">
      <alignment horizontal="left" vertical="center" wrapText="1"/>
    </xf>
    <xf numFmtId="166" fontId="3" fillId="5" borderId="1" applyAlignment="1" pivotButton="0" quotePrefix="0" xfId="0">
      <alignment horizontal="left" vertical="center" wrapText="1"/>
    </xf>
    <xf numFmtId="166" fontId="3" fillId="4" borderId="1" applyAlignment="1" pivotButton="0" quotePrefix="0" xfId="0">
      <alignment horizontal="left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left" vertical="center" wrapText="1"/>
    </xf>
    <xf numFmtId="165" fontId="3" fillId="5" borderId="1" applyAlignment="1" pivotButton="0" quotePrefix="0" xfId="0">
      <alignment horizontal="right" vertical="center"/>
    </xf>
    <xf numFmtId="166" fontId="3" fillId="0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3">
    <dxf>
      <font>
        <b val="1"/>
        <color rgb="00DC2626"/>
      </font>
      <fill>
        <patternFill patternType="solid">
          <fgColor rgb="00FEE2E2"/>
        </patternFill>
      </fill>
    </dxf>
    <dxf>
      <font>
        <b val="1"/>
        <color rgb="0016A34A"/>
      </font>
      <fill>
        <patternFill patternType="solid">
          <fgColor rgb="00DCFCE7"/>
        </patternFill>
      </fill>
    </dxf>
    <dxf>
      <font>
        <b val="1"/>
        <color rgb="00DC2626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Preço sugerido x Preço praticado por produto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'Produtos'!N2</f>
            </strRef>
          </tx>
          <spPr>
            <a:solidFill xmlns:a="http://schemas.openxmlformats.org/drawingml/2006/main">
              <a:srgbClr val="06B6D4"/>
            </a:solidFill>
            <a:ln xmlns:a="http://schemas.openxmlformats.org/drawingml/2006/main">
              <a:prstDash val="solid"/>
            </a:ln>
          </spPr>
          <cat>
            <numRef>
              <f>'Produtos'!$B$3:$B$12</f>
            </numRef>
          </cat>
          <val>
            <numRef>
              <f>'Produtos'!$N$3:$N$12</f>
            </numRef>
          </val>
        </ser>
        <ser>
          <idx val="1"/>
          <order val="1"/>
          <tx>
            <strRef>
              <f>'Produtos'!O2</f>
            </strRef>
          </tx>
          <spPr>
            <a:solidFill xmlns:a="http://schemas.openxmlformats.org/drawingml/2006/main">
              <a:srgbClr val="1E293B"/>
            </a:solidFill>
            <a:ln xmlns:a="http://schemas.openxmlformats.org/drawingml/2006/main">
              <a:prstDash val="solid"/>
            </a:ln>
          </spPr>
          <cat>
            <numRef>
              <f>'Produtos'!$B$3:$B$12</f>
            </numRef>
          </cat>
          <val>
            <numRef>
              <f>'Produtos'!$O$3:$O$12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Custo total unitário por produto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'Produtos'!K2</f>
            </strRef>
          </tx>
          <spPr>
            <a:solidFill xmlns:a="http://schemas.openxmlformats.org/drawingml/2006/main">
              <a:srgbClr val="C8102E"/>
            </a:solidFill>
            <a:ln xmlns:a="http://schemas.openxmlformats.org/drawingml/2006/main">
              <a:prstDash val="solid"/>
            </a:ln>
          </spPr>
          <cat>
            <numRef>
              <f>'Produtos'!$B$3:$B$12</f>
            </numRef>
          </cat>
          <val>
            <numRef>
              <f>'Produtos'!$K$3:$K$12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Produtos por status de precificação</a:t>
            </a:r>
          </a:p>
        </rich>
      </tx>
    </title>
    <plotArea>
      <pieChart>
        <varyColors val="1"/>
        <ser>
          <idx val="0"/>
          <order val="0"/>
          <tx>
            <strRef>
              <f>'Resumo'!B22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'Resumo'!$A$23:$A$24</f>
            </numRef>
          </cat>
          <val>
            <numRef>
              <f>'Resumo'!$B$23:$B$24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4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Margem real média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'Resumo'!B15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'Resumo'!$A$16:$A$19</f>
            </numRef>
          </cat>
          <val>
            <numRef>
              <f>'Resumo'!$B$16:$B$19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Relationship Type="http://schemas.openxmlformats.org/officeDocument/2006/relationships/chart" Target="/xl/charts/chart4.xml" Id="rId4"/></Relationships>
</file>

<file path=xl/drawings/drawing1.xml><?xml version="1.0" encoding="utf-8"?>
<wsDr xmlns="http://schemas.openxmlformats.org/drawingml/2006/spreadsheetDrawing">
  <oneCellAnchor>
    <from>
      <col>3</col>
      <colOff>0</colOff>
      <row>13</row>
      <rowOff>0</rowOff>
    </from>
    <ext cx="648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31</row>
      <rowOff>0</rowOff>
    </from>
    <ext cx="648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26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  <oneCellAnchor>
    <from>
      <col>0</col>
      <colOff>0</colOff>
      <row>44</row>
      <rowOff>0</rowOff>
    </from>
    <ext cx="3600000" cy="2880000"/>
    <graphicFrame>
      <nvGraphicFramePr>
        <cNvPr id="4" name="Chart 4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12" customWidth="1" min="3" max="3"/>
    <col width="14" customWidth="1" min="4" max="4"/>
    <col width="12" customWidth="1" min="5" max="5"/>
    <col width="12" customWidth="1" min="6" max="6"/>
    <col width="14" customWidth="1" min="7" max="7"/>
    <col width="13" customWidth="1" min="8" max="8"/>
    <col width="14" customWidth="1" min="9" max="9"/>
    <col width="13" customWidth="1" min="10" max="10"/>
    <col width="14" customWidth="1" min="11" max="11"/>
    <col width="12" customWidth="1" min="12" max="12"/>
    <col width="11" customWidth="1" min="13" max="13"/>
    <col width="13" customWidth="1" min="14" max="14"/>
    <col width="13" customWidth="1" min="15" max="15"/>
    <col width="12" customWidth="1" min="16" max="16"/>
    <col width="12" customWidth="1" min="17" max="17"/>
    <col width="16" customWidth="1" min="18" max="18"/>
    <col width="38" customWidth="1" min="19" max="19"/>
  </cols>
  <sheetData>
    <row r="1" ht="26" customHeight="1">
      <c r="A1" s="1" t="inlineStr">
        <is>
          <t>PRECIFICAÇÃO PARA CONFEITARIA — PRODUTOS</t>
        </is>
      </c>
    </row>
    <row r="2" ht="32" customHeight="1">
      <c r="A2" s="2" t="inlineStr">
        <is>
          <t>Código</t>
        </is>
      </c>
      <c r="B2" s="2" t="inlineStr">
        <is>
          <t>Produto</t>
        </is>
      </c>
      <c r="C2" s="2" t="inlineStr">
        <is>
          <t>Categoria</t>
        </is>
      </c>
      <c r="D2" s="2" t="inlineStr">
        <is>
          <t>Data de atualização</t>
        </is>
      </c>
      <c r="E2" s="2" t="inlineStr">
        <is>
          <t>Rendimento da receita</t>
        </is>
      </c>
      <c r="F2" s="2" t="inlineStr">
        <is>
          <t>Unidade de venda</t>
        </is>
      </c>
      <c r="G2" s="2" t="inlineStr">
        <is>
          <t>Custo dos ingredientes</t>
        </is>
      </c>
      <c r="H2" s="2" t="inlineStr">
        <is>
          <t>Custo da embalagem</t>
        </is>
      </c>
      <c r="I2" s="2" t="inlineStr">
        <is>
          <t>Mão de obra por unidade</t>
        </is>
      </c>
      <c r="J2" s="2" t="inlineStr">
        <is>
          <t>Custos indiretos</t>
        </is>
      </c>
      <c r="K2" s="2" t="inlineStr">
        <is>
          <t>Custo total unitário</t>
        </is>
      </c>
      <c r="L2" s="2" t="inlineStr">
        <is>
          <t>Margem desejada (%)</t>
        </is>
      </c>
      <c r="M2" s="2" t="inlineStr">
        <is>
          <t>Taxa de venda (%)</t>
        </is>
      </c>
      <c r="N2" s="2" t="inlineStr">
        <is>
          <t>Preço sugerido</t>
        </is>
      </c>
      <c r="O2" s="2" t="inlineStr">
        <is>
          <t>Preço praticado</t>
        </is>
      </c>
      <c r="P2" s="2" t="inlineStr">
        <is>
          <t>Lucro unitário</t>
        </is>
      </c>
      <c r="Q2" s="2" t="inlineStr">
        <is>
          <t>Margem real (%)</t>
        </is>
      </c>
      <c r="R2" s="2" t="inlineStr">
        <is>
          <t>Status da precificação</t>
        </is>
      </c>
      <c r="S2" s="2" t="inlineStr">
        <is>
          <t>Observações</t>
        </is>
      </c>
    </row>
    <row r="3">
      <c r="A3" s="3" t="inlineStr">
        <is>
          <t>P001</t>
        </is>
      </c>
      <c r="B3" s="4" t="inlineStr">
        <is>
          <t>Bolo de chocolate</t>
        </is>
      </c>
      <c r="C3" s="4" t="inlineStr">
        <is>
          <t>Bolos</t>
        </is>
      </c>
      <c r="D3" s="28" t="n">
        <v>46027</v>
      </c>
      <c r="E3" s="3" t="n">
        <v>12</v>
      </c>
      <c r="F3" s="3" t="inlineStr">
        <is>
          <t>Fatia</t>
        </is>
      </c>
      <c r="G3" s="29">
        <f>IFERROR(VLOOKUP(A3,Insumos!A:H,8,FALSE),0)</f>
        <v/>
      </c>
      <c r="H3" s="30" t="n">
        <v>1.8</v>
      </c>
      <c r="I3" s="30" t="n">
        <v>3.5</v>
      </c>
      <c r="J3" s="30" t="n">
        <v>0.6</v>
      </c>
      <c r="K3" s="29">
        <f>SUM(G3:J3)</f>
        <v/>
      </c>
      <c r="L3" s="31" t="n">
        <v>0.45</v>
      </c>
      <c r="M3" s="31" t="n">
        <v>0.12</v>
      </c>
      <c r="N3" s="29">
        <f>IFERROR(K3/(1-L3-M3),0)</f>
        <v/>
      </c>
      <c r="O3" s="30" t="n">
        <v>6.5</v>
      </c>
      <c r="P3" s="29">
        <f>O3-K3-(O3*M3)</f>
        <v/>
      </c>
      <c r="Q3" s="32">
        <f>IFERROR(P3/O3,0)</f>
        <v/>
      </c>
      <c r="R3" s="3">
        <f>IF(Q3&gt;=L3,"Adequado","Revisar preço")</f>
        <v/>
      </c>
      <c r="S3" s="4" t="inlineStr">
        <is>
          <t>Encomenda de João Silva — São Paulo</t>
        </is>
      </c>
    </row>
    <row r="4">
      <c r="A4" s="10" t="inlineStr">
        <is>
          <t>P002</t>
        </is>
      </c>
      <c r="B4" s="11" t="inlineStr">
        <is>
          <t>Bolo de cenoura com brigadeiro</t>
        </is>
      </c>
      <c r="C4" s="11" t="inlineStr">
        <is>
          <t>Bolos</t>
        </is>
      </c>
      <c r="D4" s="33" t="n">
        <v>46063</v>
      </c>
      <c r="E4" s="10" t="n">
        <v>12</v>
      </c>
      <c r="F4" s="10" t="inlineStr">
        <is>
          <t>Fatia</t>
        </is>
      </c>
      <c r="G4" s="34">
        <f>IFERROR(VLOOKUP(A4,Insumos!A:H,8,FALSE),0)</f>
        <v/>
      </c>
      <c r="H4" s="30" t="n">
        <v>1.6</v>
      </c>
      <c r="I4" s="30" t="n">
        <v>3.2</v>
      </c>
      <c r="J4" s="30" t="n">
        <v>0.55</v>
      </c>
      <c r="K4" s="34">
        <f>SUM(G4:J4)</f>
        <v/>
      </c>
      <c r="L4" s="31" t="n">
        <v>0.42</v>
      </c>
      <c r="M4" s="31" t="n">
        <v>0.12</v>
      </c>
      <c r="N4" s="34">
        <f>IFERROR(K4/(1-L4-M4),0)</f>
        <v/>
      </c>
      <c r="O4" s="30" t="n">
        <v>6</v>
      </c>
      <c r="P4" s="34">
        <f>O4-K4-(O4*M4)</f>
        <v/>
      </c>
      <c r="Q4" s="35">
        <f>IFERROR(P4/O4,0)</f>
        <v/>
      </c>
      <c r="R4" s="10">
        <f>IF(Q4&gt;=L4,"Adequado","Revisar preço")</f>
        <v/>
      </c>
      <c r="S4" s="11" t="inlineStr">
        <is>
          <t>Cliente Maria Oliveira — Campinas</t>
        </is>
      </c>
    </row>
    <row r="5">
      <c r="A5" s="3" t="inlineStr">
        <is>
          <t>P003</t>
        </is>
      </c>
      <c r="B5" s="4" t="inlineStr">
        <is>
          <t>Brigadeiro gourmet</t>
        </is>
      </c>
      <c r="C5" s="4" t="inlineStr">
        <is>
          <t>Doces</t>
        </is>
      </c>
      <c r="D5" s="28" t="n">
        <v>46083</v>
      </c>
      <c r="E5" s="3" t="n">
        <v>25</v>
      </c>
      <c r="F5" s="3" t="inlineStr">
        <is>
          <t>Unidade</t>
        </is>
      </c>
      <c r="G5" s="29">
        <f>IFERROR(VLOOKUP(A5,Insumos!A:H,8,FALSE),0)</f>
        <v/>
      </c>
      <c r="H5" s="30" t="n">
        <v>0.25</v>
      </c>
      <c r="I5" s="30" t="n">
        <v>3</v>
      </c>
      <c r="J5" s="30" t="n">
        <v>0.45</v>
      </c>
      <c r="K5" s="29">
        <f>SUM(G5:J5)</f>
        <v/>
      </c>
      <c r="L5" s="31" t="n">
        <v>0.15</v>
      </c>
      <c r="M5" s="31" t="n">
        <v>0.1</v>
      </c>
      <c r="N5" s="29">
        <f>IFERROR(K5/(1-L5-M5),0)</f>
        <v/>
      </c>
      <c r="O5" s="30" t="n">
        <v>2.2</v>
      </c>
      <c r="P5" s="29">
        <f>O5-K5-(O5*M5)</f>
        <v/>
      </c>
      <c r="Q5" s="32">
        <f>IFERROR(P5/O5,0)</f>
        <v/>
      </c>
      <c r="R5" s="3">
        <f>IF(Q5&gt;=L5,"Adequado","Revisar preço")</f>
        <v/>
      </c>
      <c r="S5" s="4" t="inlineStr">
        <is>
          <t>Festa de Ana Souza — Rio de Janeiro</t>
        </is>
      </c>
    </row>
    <row r="6">
      <c r="A6" s="10" t="inlineStr">
        <is>
          <t>P004</t>
        </is>
      </c>
      <c r="B6" s="11" t="inlineStr">
        <is>
          <t>Beijinho</t>
        </is>
      </c>
      <c r="C6" s="11" t="inlineStr">
        <is>
          <t>Doces</t>
        </is>
      </c>
      <c r="D6" s="33" t="n">
        <v>46099</v>
      </c>
      <c r="E6" s="10" t="n">
        <v>25</v>
      </c>
      <c r="F6" s="10" t="inlineStr">
        <is>
          <t>Unidade</t>
        </is>
      </c>
      <c r="G6" s="34">
        <f>IFERROR(VLOOKUP(A6,Insumos!A:H,8,FALSE),0)</f>
        <v/>
      </c>
      <c r="H6" s="30" t="n">
        <v>0.22</v>
      </c>
      <c r="I6" s="30" t="n">
        <v>2.8</v>
      </c>
      <c r="J6" s="30" t="n">
        <v>0.4</v>
      </c>
      <c r="K6" s="34">
        <f>SUM(G6:J6)</f>
        <v/>
      </c>
      <c r="L6" s="31" t="n">
        <v>0.14</v>
      </c>
      <c r="M6" s="31" t="n">
        <v>0.1</v>
      </c>
      <c r="N6" s="34">
        <f>IFERROR(K6/(1-L6-M6),0)</f>
        <v/>
      </c>
      <c r="O6" s="30" t="n">
        <v>1.8</v>
      </c>
      <c r="P6" s="34">
        <f>O6-K6-(O6*M6)</f>
        <v/>
      </c>
      <c r="Q6" s="35">
        <f>IFERROR(P6/O6,0)</f>
        <v/>
      </c>
      <c r="R6" s="10">
        <f>IF(Q6&gt;=L6,"Adequado","Revisar preço")</f>
        <v/>
      </c>
      <c r="S6" s="11" t="inlineStr">
        <is>
          <t>Pedido de Carlos Pereira — Belo Horizonte</t>
        </is>
      </c>
    </row>
    <row r="7">
      <c r="A7" s="3" t="inlineStr">
        <is>
          <t>P005</t>
        </is>
      </c>
      <c r="B7" s="4" t="inlineStr">
        <is>
          <t>Brownie tradicional</t>
        </is>
      </c>
      <c r="C7" s="4" t="inlineStr">
        <is>
          <t>Doces</t>
        </is>
      </c>
      <c r="D7" s="28" t="n">
        <v>46119</v>
      </c>
      <c r="E7" s="3" t="n">
        <v>16</v>
      </c>
      <c r="F7" s="3" t="inlineStr">
        <is>
          <t>Unidade</t>
        </is>
      </c>
      <c r="G7" s="29">
        <f>IFERROR(VLOOKUP(A7,Insumos!A:H,8,FALSE),0)</f>
        <v/>
      </c>
      <c r="H7" s="30" t="n">
        <v>0.9</v>
      </c>
      <c r="I7" s="30" t="n">
        <v>3.1</v>
      </c>
      <c r="J7" s="30" t="n">
        <v>0.5</v>
      </c>
      <c r="K7" s="29">
        <f>SUM(G7:J7)</f>
        <v/>
      </c>
      <c r="L7" s="31" t="n">
        <v>0.25</v>
      </c>
      <c r="M7" s="31" t="n">
        <v>0.12</v>
      </c>
      <c r="N7" s="29">
        <f>IFERROR(K7/(1-L7-M7),0)</f>
        <v/>
      </c>
      <c r="O7" s="30" t="n">
        <v>4.5</v>
      </c>
      <c r="P7" s="29">
        <f>O7-K7-(O7*M7)</f>
        <v/>
      </c>
      <c r="Q7" s="32">
        <f>IFERROR(P7/O7,0)</f>
        <v/>
      </c>
      <c r="R7" s="3">
        <f>IF(Q7&gt;=L7,"Adequado","Revisar preço")</f>
        <v/>
      </c>
      <c r="S7" s="4" t="inlineStr">
        <is>
          <t>Vitrine da loja — Curitiba</t>
        </is>
      </c>
    </row>
    <row r="8">
      <c r="A8" s="10" t="inlineStr">
        <is>
          <t>P006</t>
        </is>
      </c>
      <c r="B8" s="11" t="inlineStr">
        <is>
          <t>Cupcake de baunilha</t>
        </is>
      </c>
      <c r="C8" s="11" t="inlineStr">
        <is>
          <t>Doces</t>
        </is>
      </c>
      <c r="D8" s="33" t="n">
        <v>46137</v>
      </c>
      <c r="E8" s="10" t="n">
        <v>12</v>
      </c>
      <c r="F8" s="10" t="inlineStr">
        <is>
          <t>Unidade</t>
        </is>
      </c>
      <c r="G8" s="34">
        <f>IFERROR(VLOOKUP(A8,Insumos!A:H,8,FALSE),0)</f>
        <v/>
      </c>
      <c r="H8" s="30" t="n">
        <v>0.75</v>
      </c>
      <c r="I8" s="30" t="n">
        <v>3.4</v>
      </c>
      <c r="J8" s="30" t="n">
        <v>0.55</v>
      </c>
      <c r="K8" s="34">
        <f>SUM(G8:J8)</f>
        <v/>
      </c>
      <c r="L8" s="31" t="n">
        <v>0.22</v>
      </c>
      <c r="M8" s="31" t="n">
        <v>0.12</v>
      </c>
      <c r="N8" s="34">
        <f>IFERROR(K8/(1-L8-M8),0)</f>
        <v/>
      </c>
      <c r="O8" s="30" t="n">
        <v>5</v>
      </c>
      <c r="P8" s="34">
        <f>O8-K8-(O8*M8)</f>
        <v/>
      </c>
      <c r="Q8" s="35">
        <f>IFERROR(P8/O8,0)</f>
        <v/>
      </c>
      <c r="R8" s="10">
        <f>IF(Q8&gt;=L8,"Adequado","Revisar preço")</f>
        <v/>
      </c>
      <c r="S8" s="11" t="inlineStr">
        <is>
          <t>Aniversário infantil — Porto Alegre</t>
        </is>
      </c>
    </row>
    <row r="9">
      <c r="A9" s="3" t="inlineStr">
        <is>
          <t>P007</t>
        </is>
      </c>
      <c r="B9" s="4" t="inlineStr">
        <is>
          <t>Torta de limão</t>
        </is>
      </c>
      <c r="C9" s="4" t="inlineStr">
        <is>
          <t>Sobremesas</t>
        </is>
      </c>
      <c r="D9" s="28" t="n">
        <v>46156</v>
      </c>
      <c r="E9" s="3" t="n">
        <v>10</v>
      </c>
      <c r="F9" s="3" t="inlineStr">
        <is>
          <t>Fatia</t>
        </is>
      </c>
      <c r="G9" s="29">
        <f>IFERROR(VLOOKUP(A9,Insumos!A:H,8,FALSE),0)</f>
        <v/>
      </c>
      <c r="H9" s="30" t="n">
        <v>1.5</v>
      </c>
      <c r="I9" s="30" t="n">
        <v>3.6</v>
      </c>
      <c r="J9" s="30" t="n">
        <v>0.6</v>
      </c>
      <c r="K9" s="29">
        <f>SUM(G9:J9)</f>
        <v/>
      </c>
      <c r="L9" s="31" t="n">
        <v>0.4</v>
      </c>
      <c r="M9" s="31" t="n">
        <v>0.12</v>
      </c>
      <c r="N9" s="29">
        <f>IFERROR(K9/(1-L9-M9),0)</f>
        <v/>
      </c>
      <c r="O9" s="30" t="n">
        <v>7</v>
      </c>
      <c r="P9" s="29">
        <f>O9-K9-(O9*M9)</f>
        <v/>
      </c>
      <c r="Q9" s="32">
        <f>IFERROR(P9/O9,0)</f>
        <v/>
      </c>
      <c r="R9" s="3">
        <f>IF(Q9&gt;=L9,"Adequado","Revisar preço")</f>
        <v/>
      </c>
      <c r="S9" s="4" t="inlineStr">
        <is>
          <t>Almoço de família — Salvador</t>
        </is>
      </c>
    </row>
    <row r="10">
      <c r="A10" s="10" t="inlineStr">
        <is>
          <t>P008</t>
        </is>
      </c>
      <c r="B10" s="11" t="inlineStr">
        <is>
          <t>Cheesecake de frutas vermelhas</t>
        </is>
      </c>
      <c r="C10" s="11" t="inlineStr">
        <is>
          <t>Sobremesas</t>
        </is>
      </c>
      <c r="D10" s="33" t="n">
        <v>46176</v>
      </c>
      <c r="E10" s="10" t="n">
        <v>10</v>
      </c>
      <c r="F10" s="10" t="inlineStr">
        <is>
          <t>Fatia</t>
        </is>
      </c>
      <c r="G10" s="34">
        <f>IFERROR(VLOOKUP(A10,Insumos!A:H,8,FALSE),0)</f>
        <v/>
      </c>
      <c r="H10" s="30" t="n">
        <v>2.4</v>
      </c>
      <c r="I10" s="30" t="n">
        <v>4</v>
      </c>
      <c r="J10" s="30" t="n">
        <v>0.7</v>
      </c>
      <c r="K10" s="34">
        <f>SUM(G10:J10)</f>
        <v/>
      </c>
      <c r="L10" s="31" t="n">
        <v>0.55</v>
      </c>
      <c r="M10" s="31" t="n">
        <v>0.15</v>
      </c>
      <c r="N10" s="34">
        <f>IFERROR(K10/(1-L10-M10),0)</f>
        <v/>
      </c>
      <c r="O10" s="30" t="n">
        <v>9.5</v>
      </c>
      <c r="P10" s="34">
        <f>O10-K10-(O10*M10)</f>
        <v/>
      </c>
      <c r="Q10" s="35">
        <f>IFERROR(P10/O10,0)</f>
        <v/>
      </c>
      <c r="R10" s="10">
        <f>IF(Q10&gt;=L10,"Adequado","Revisar preço")</f>
        <v/>
      </c>
      <c r="S10" s="11" t="inlineStr">
        <is>
          <t>Sobremesa premium — Recife</t>
        </is>
      </c>
    </row>
    <row r="11">
      <c r="A11" s="3" t="inlineStr">
        <is>
          <t>P009</t>
        </is>
      </c>
      <c r="B11" s="4" t="inlineStr">
        <is>
          <t>Kit festa 20 unidades</t>
        </is>
      </c>
      <c r="C11" s="4" t="inlineStr">
        <is>
          <t>Kits</t>
        </is>
      </c>
      <c r="D11" s="28" t="n">
        <v>46200</v>
      </c>
      <c r="E11" s="3" t="n">
        <v>1</v>
      </c>
      <c r="F11" s="3" t="inlineStr">
        <is>
          <t>Kit</t>
        </is>
      </c>
      <c r="G11" s="29">
        <f>IFERROR(VLOOKUP(A11,Insumos!A:H,8,FALSE),0)</f>
        <v/>
      </c>
      <c r="H11" s="30" t="n">
        <v>3.2</v>
      </c>
      <c r="I11" s="30" t="n">
        <v>8</v>
      </c>
      <c r="J11" s="30" t="n">
        <v>1.5</v>
      </c>
      <c r="K11" s="29">
        <f>SUM(G11:J11)</f>
        <v/>
      </c>
      <c r="L11" s="31" t="n">
        <v>0.35</v>
      </c>
      <c r="M11" s="31" t="n">
        <v>0.15</v>
      </c>
      <c r="N11" s="29">
        <f>IFERROR(K11/(1-L11-M11),0)</f>
        <v/>
      </c>
      <c r="O11" s="30" t="n">
        <v>65</v>
      </c>
      <c r="P11" s="29">
        <f>O11-K11-(O11*M11)</f>
        <v/>
      </c>
      <c r="Q11" s="32">
        <f>IFERROR(P11/O11,0)</f>
        <v/>
      </c>
      <c r="R11" s="3">
        <f>IF(Q11&gt;=L11,"Adequado","Revisar preço")</f>
        <v/>
      </c>
      <c r="S11" s="4" t="inlineStr">
        <is>
          <t>Kit para eventos — Brasília</t>
        </is>
      </c>
    </row>
    <row r="12">
      <c r="A12" s="10" t="inlineStr">
        <is>
          <t>P010</t>
        </is>
      </c>
      <c r="B12" s="11" t="inlineStr">
        <is>
          <t>Pavê de chocolate</t>
        </is>
      </c>
      <c r="C12" s="11" t="inlineStr">
        <is>
          <t>Sobremesas</t>
        </is>
      </c>
      <c r="D12" s="33" t="n">
        <v>46234</v>
      </c>
      <c r="E12" s="10" t="n">
        <v>12</v>
      </c>
      <c r="F12" s="10" t="inlineStr">
        <is>
          <t>Fatia</t>
        </is>
      </c>
      <c r="G12" s="34">
        <f>IFERROR(VLOOKUP(A12,Insumos!A:H,8,FALSE),0)</f>
        <v/>
      </c>
      <c r="H12" s="30" t="n">
        <v>1.4</v>
      </c>
      <c r="I12" s="30" t="n">
        <v>3.3</v>
      </c>
      <c r="J12" s="30" t="n">
        <v>0.55</v>
      </c>
      <c r="K12" s="34">
        <f>SUM(G12:J12)</f>
        <v/>
      </c>
      <c r="L12" s="31" t="n">
        <v>0.38</v>
      </c>
      <c r="M12" s="31" t="n">
        <v>0.12</v>
      </c>
      <c r="N12" s="34">
        <f>IFERROR(K12/(1-L12-M12),0)</f>
        <v/>
      </c>
      <c r="O12" s="30" t="n">
        <v>6.2</v>
      </c>
      <c r="P12" s="34">
        <f>O12-K12-(O12*M12)</f>
        <v/>
      </c>
      <c r="Q12" s="35">
        <f>IFERROR(P12/O12,0)</f>
        <v/>
      </c>
      <c r="R12" s="10">
        <f>IF(Q12&gt;=L12,"Adequado","Revisar preço")</f>
        <v/>
      </c>
      <c r="S12" s="11" t="inlineStr">
        <is>
          <t>Encomenda de Maria Oliveira — Fortaleza</t>
        </is>
      </c>
    </row>
  </sheetData>
  <mergeCells count="1">
    <mergeCell ref="A1:S1"/>
  </mergeCells>
  <conditionalFormatting sqref="R3:R12">
    <cfRule type="expression" priority="1" dxfId="0" stopIfTrue="1">
      <formula>$R3="Revisar preço"</formula>
    </cfRule>
    <cfRule type="expression" priority="2" dxfId="1" stopIfTrue="1">
      <formula>$R3="Adequado"</formula>
    </cfRule>
  </conditionalFormatting>
  <conditionalFormatting sqref="Q3:Q12">
    <cfRule type="expression" priority="3" dxfId="2" stopIfTrue="1">
      <formula>$Q3&lt;$L3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28" customWidth="1" min="2" max="2"/>
    <col width="26" customWidth="1" min="3" max="3"/>
    <col width="16" customWidth="1" min="4" max="4"/>
    <col width="22" customWidth="1" min="5" max="5"/>
    <col width="12" customWidth="1" min="6" max="6"/>
    <col width="12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26" customWidth="1" min="13" max="13"/>
  </cols>
  <sheetData>
    <row r="1" ht="26" customHeight="1">
      <c r="A1" s="1" t="inlineStr">
        <is>
          <t>INSUMOS — CUSTO POR PRODUTO E DETALHAMENTO</t>
        </is>
      </c>
    </row>
    <row r="2">
      <c r="A2" s="15" t="inlineStr">
        <is>
          <t>CUSTO TOTAL DE INSUMOS POR PRODUTO (tabela auxiliar)</t>
        </is>
      </c>
    </row>
    <row r="3">
      <c r="A3" s="2" t="inlineStr">
        <is>
          <t>Código</t>
        </is>
      </c>
      <c r="B3" s="2" t="inlineStr">
        <is>
          <t>Produto</t>
        </is>
      </c>
      <c r="C3" s="2" t="inlineStr"/>
      <c r="D3" s="2" t="inlineStr"/>
      <c r="E3" s="2" t="inlineStr"/>
      <c r="F3" s="2" t="inlineStr"/>
      <c r="G3" s="2" t="inlineStr">
        <is>
          <t>Qtd. de insumos</t>
        </is>
      </c>
      <c r="H3" s="2" t="inlineStr">
        <is>
          <t>Custo total de insumos</t>
        </is>
      </c>
    </row>
    <row r="4">
      <c r="A4" s="3" t="inlineStr">
        <is>
          <t>P001</t>
        </is>
      </c>
      <c r="B4" s="4" t="inlineStr">
        <is>
          <t>Bolo de chocolate</t>
        </is>
      </c>
      <c r="C4" s="4" t="n"/>
      <c r="D4" s="4" t="n"/>
      <c r="E4" s="4" t="n"/>
      <c r="F4" s="4" t="n"/>
      <c r="G4" s="3">
        <f>COUNTIF(A17:A36,A4)</f>
        <v/>
      </c>
      <c r="H4" s="29">
        <f>SUMIF(A17:A36,A4,K17:K36)</f>
        <v/>
      </c>
    </row>
    <row r="5">
      <c r="A5" s="10" t="inlineStr">
        <is>
          <t>P002</t>
        </is>
      </c>
      <c r="B5" s="11" t="inlineStr">
        <is>
          <t>Bolo de cenoura com brigadeiro</t>
        </is>
      </c>
      <c r="C5" s="11" t="n"/>
      <c r="D5" s="11" t="n"/>
      <c r="E5" s="11" t="n"/>
      <c r="F5" s="11" t="n"/>
      <c r="G5" s="10">
        <f>COUNTIF(A17:A36,A5)</f>
        <v/>
      </c>
      <c r="H5" s="34">
        <f>SUMIF(A17:A36,A5,K17:K36)</f>
        <v/>
      </c>
    </row>
    <row r="6">
      <c r="A6" s="3" t="inlineStr">
        <is>
          <t>P003</t>
        </is>
      </c>
      <c r="B6" s="4" t="inlineStr">
        <is>
          <t>Brigadeiro gourmet</t>
        </is>
      </c>
      <c r="C6" s="4" t="n"/>
      <c r="D6" s="4" t="n"/>
      <c r="E6" s="4" t="n"/>
      <c r="F6" s="4" t="n"/>
      <c r="G6" s="3">
        <f>COUNTIF(A17:A36,A6)</f>
        <v/>
      </c>
      <c r="H6" s="29">
        <f>SUMIF(A17:A36,A6,K17:K36)</f>
        <v/>
      </c>
    </row>
    <row r="7">
      <c r="A7" s="10" t="inlineStr">
        <is>
          <t>P004</t>
        </is>
      </c>
      <c r="B7" s="11" t="inlineStr">
        <is>
          <t>Beijinho</t>
        </is>
      </c>
      <c r="C7" s="11" t="n"/>
      <c r="D7" s="11" t="n"/>
      <c r="E7" s="11" t="n"/>
      <c r="F7" s="11" t="n"/>
      <c r="G7" s="10">
        <f>COUNTIF(A17:A36,A7)</f>
        <v/>
      </c>
      <c r="H7" s="34">
        <f>SUMIF(A17:A36,A7,K17:K36)</f>
        <v/>
      </c>
    </row>
    <row r="8">
      <c r="A8" s="3" t="inlineStr">
        <is>
          <t>P005</t>
        </is>
      </c>
      <c r="B8" s="4" t="inlineStr">
        <is>
          <t>Brownie tradicional</t>
        </is>
      </c>
      <c r="C8" s="4" t="n"/>
      <c r="D8" s="4" t="n"/>
      <c r="E8" s="4" t="n"/>
      <c r="F8" s="4" t="n"/>
      <c r="G8" s="3">
        <f>COUNTIF(A17:A36,A8)</f>
        <v/>
      </c>
      <c r="H8" s="29">
        <f>SUMIF(A17:A36,A8,K17:K36)</f>
        <v/>
      </c>
    </row>
    <row r="9">
      <c r="A9" s="10" t="inlineStr">
        <is>
          <t>P006</t>
        </is>
      </c>
      <c r="B9" s="11" t="inlineStr">
        <is>
          <t>Cupcake de baunilha</t>
        </is>
      </c>
      <c r="C9" s="11" t="n"/>
      <c r="D9" s="11" t="n"/>
      <c r="E9" s="11" t="n"/>
      <c r="F9" s="11" t="n"/>
      <c r="G9" s="10">
        <f>COUNTIF(A17:A36,A9)</f>
        <v/>
      </c>
      <c r="H9" s="34">
        <f>SUMIF(A17:A36,A9,K17:K36)</f>
        <v/>
      </c>
    </row>
    <row r="10">
      <c r="A10" s="3" t="inlineStr">
        <is>
          <t>P007</t>
        </is>
      </c>
      <c r="B10" s="4" t="inlineStr">
        <is>
          <t>Torta de limão</t>
        </is>
      </c>
      <c r="C10" s="4" t="n"/>
      <c r="D10" s="4" t="n"/>
      <c r="E10" s="4" t="n"/>
      <c r="F10" s="4" t="n"/>
      <c r="G10" s="3">
        <f>COUNTIF(A17:A36,A10)</f>
        <v/>
      </c>
      <c r="H10" s="29">
        <f>SUMIF(A17:A36,A10,K17:K36)</f>
        <v/>
      </c>
    </row>
    <row r="11">
      <c r="A11" s="10" t="inlineStr">
        <is>
          <t>P008</t>
        </is>
      </c>
      <c r="B11" s="11" t="inlineStr">
        <is>
          <t>Cheesecake de frutas vermelhas</t>
        </is>
      </c>
      <c r="C11" s="11" t="n"/>
      <c r="D11" s="11" t="n"/>
      <c r="E11" s="11" t="n"/>
      <c r="F11" s="11" t="n"/>
      <c r="G11" s="10">
        <f>COUNTIF(A17:A36,A11)</f>
        <v/>
      </c>
      <c r="H11" s="34">
        <f>SUMIF(A17:A36,A11,K17:K36)</f>
        <v/>
      </c>
    </row>
    <row r="12">
      <c r="A12" s="3" t="inlineStr">
        <is>
          <t>P009</t>
        </is>
      </c>
      <c r="B12" s="4" t="inlineStr">
        <is>
          <t>Kit festa 20 unidades</t>
        </is>
      </c>
      <c r="C12" s="4" t="n"/>
      <c r="D12" s="4" t="n"/>
      <c r="E12" s="4" t="n"/>
      <c r="F12" s="4" t="n"/>
      <c r="G12" s="3">
        <f>COUNTIF(A17:A36,A12)</f>
        <v/>
      </c>
      <c r="H12" s="29">
        <f>SUMIF(A17:A36,A12,K17:K36)</f>
        <v/>
      </c>
    </row>
    <row r="13">
      <c r="A13" s="10" t="inlineStr">
        <is>
          <t>P010</t>
        </is>
      </c>
      <c r="B13" s="11" t="inlineStr">
        <is>
          <t>Pavê de chocolate</t>
        </is>
      </c>
      <c r="C13" s="11" t="n"/>
      <c r="D13" s="11" t="n"/>
      <c r="E13" s="11" t="n"/>
      <c r="F13" s="11" t="n"/>
      <c r="G13" s="10">
        <f>COUNTIF(A17:A36,A13)</f>
        <v/>
      </c>
      <c r="H13" s="34">
        <f>SUMIF(A17:A36,A13,K17:K36)</f>
        <v/>
      </c>
    </row>
    <row r="14"/>
    <row r="15">
      <c r="A15" s="15" t="inlineStr">
        <is>
          <t>DETALHAMENTO DOS INSUMOS POR RECEITA</t>
        </is>
      </c>
    </row>
    <row r="16" ht="30" customHeight="1">
      <c r="A16" s="2" t="inlineStr">
        <is>
          <t>Código do produto</t>
        </is>
      </c>
      <c r="B16" s="2" t="inlineStr">
        <is>
          <t>Produto relacionado</t>
        </is>
      </c>
      <c r="C16" s="2" t="inlineStr">
        <is>
          <t>Insumo</t>
        </is>
      </c>
      <c r="D16" s="2" t="inlineStr">
        <is>
          <t>Categoria do insumo</t>
        </is>
      </c>
      <c r="E16" s="2" t="inlineStr">
        <is>
          <t>Fornecedor</t>
        </is>
      </c>
      <c r="F16" s="2" t="inlineStr">
        <is>
          <t>Quantidade comprada</t>
        </is>
      </c>
      <c r="G16" s="2" t="inlineStr">
        <is>
          <t>Unidade de compra</t>
        </is>
      </c>
      <c r="H16" s="2" t="inlineStr">
        <is>
          <t>Preço da compra</t>
        </is>
      </c>
      <c r="I16" s="2" t="inlineStr">
        <is>
          <t>Custo por unidade</t>
        </is>
      </c>
      <c r="J16" s="2" t="inlineStr">
        <is>
          <t>Quantidade utilizada</t>
        </is>
      </c>
      <c r="K16" s="2" t="inlineStr">
        <is>
          <t>Custo utilizado</t>
        </is>
      </c>
      <c r="L16" s="2" t="inlineStr">
        <is>
          <t>Data da cotação</t>
        </is>
      </c>
      <c r="M16" s="2" t="inlineStr">
        <is>
          <t>Observações</t>
        </is>
      </c>
    </row>
    <row r="17">
      <c r="A17" s="3" t="inlineStr">
        <is>
          <t>P001</t>
        </is>
      </c>
      <c r="B17" s="4" t="inlineStr">
        <is>
          <t>Bolo de chocolate</t>
        </is>
      </c>
      <c r="C17" s="4" t="inlineStr">
        <is>
          <t>Chocolate nobre 70%</t>
        </is>
      </c>
      <c r="D17" s="3" t="inlineStr">
        <is>
          <t>Ingrediente</t>
        </is>
      </c>
      <c r="E17" s="4" t="inlineStr">
        <is>
          <t>Cacau Show Atacado</t>
        </is>
      </c>
      <c r="F17" s="16" t="n">
        <v>2</v>
      </c>
      <c r="G17" s="3" t="inlineStr">
        <is>
          <t>kg</t>
        </is>
      </c>
      <c r="H17" s="36" t="n">
        <v>58</v>
      </c>
      <c r="I17" s="29">
        <f>IFERROR(H17/F17,0)</f>
        <v/>
      </c>
      <c r="J17" s="18" t="n">
        <v>0.3</v>
      </c>
      <c r="K17" s="29">
        <f>I17*J17</f>
        <v/>
      </c>
      <c r="L17" s="28" t="n">
        <v>46026</v>
      </c>
      <c r="M17" s="4" t="inlineStr">
        <is>
          <t>Cotação João Silva</t>
        </is>
      </c>
    </row>
    <row r="18">
      <c r="A18" s="10" t="inlineStr">
        <is>
          <t>P001</t>
        </is>
      </c>
      <c r="B18" s="11" t="inlineStr">
        <is>
          <t>Bolo de chocolate</t>
        </is>
      </c>
      <c r="C18" s="11" t="inlineStr">
        <is>
          <t>Farinha de trigo</t>
        </is>
      </c>
      <c r="D18" s="10" t="inlineStr">
        <is>
          <t>Ingrediente</t>
        </is>
      </c>
      <c r="E18" s="11" t="inlineStr">
        <is>
          <t>Moinho Paulista</t>
        </is>
      </c>
      <c r="F18" s="16" t="n">
        <v>5</v>
      </c>
      <c r="G18" s="10" t="inlineStr">
        <is>
          <t>kg</t>
        </is>
      </c>
      <c r="H18" s="36" t="n">
        <v>22.5</v>
      </c>
      <c r="I18" s="34">
        <f>IFERROR(H18/F18,0)</f>
        <v/>
      </c>
      <c r="J18" s="18" t="n">
        <v>0.4</v>
      </c>
      <c r="K18" s="34">
        <f>I18*J18</f>
        <v/>
      </c>
      <c r="L18" s="33" t="n">
        <v>46026</v>
      </c>
      <c r="M18" s="11" t="inlineStr"/>
    </row>
    <row r="19">
      <c r="A19" s="3" t="inlineStr">
        <is>
          <t>P001</t>
        </is>
      </c>
      <c r="B19" s="4" t="inlineStr">
        <is>
          <t>Bolo de chocolate</t>
        </is>
      </c>
      <c r="C19" s="4" t="inlineStr">
        <is>
          <t>Caixa para bolo 25cm</t>
        </is>
      </c>
      <c r="D19" s="3" t="inlineStr">
        <is>
          <t>Embalagem</t>
        </is>
      </c>
      <c r="E19" s="4" t="inlineStr">
        <is>
          <t>Embalagens SP</t>
        </is>
      </c>
      <c r="F19" s="16" t="n">
        <v>50</v>
      </c>
      <c r="G19" s="3" t="inlineStr">
        <is>
          <t>un</t>
        </is>
      </c>
      <c r="H19" s="36" t="n">
        <v>95</v>
      </c>
      <c r="I19" s="29">
        <f>IFERROR(H19/F19,0)</f>
        <v/>
      </c>
      <c r="J19" s="18" t="n">
        <v>1</v>
      </c>
      <c r="K19" s="29">
        <f>I19*J19</f>
        <v/>
      </c>
      <c r="L19" s="28" t="n">
        <v>46027</v>
      </c>
      <c r="M19" s="4" t="inlineStr"/>
    </row>
    <row r="20">
      <c r="A20" s="10" t="inlineStr">
        <is>
          <t>P002</t>
        </is>
      </c>
      <c r="B20" s="11" t="inlineStr">
        <is>
          <t>Bolo de cenoura com brigadeiro</t>
        </is>
      </c>
      <c r="C20" s="11" t="inlineStr">
        <is>
          <t>Leite condensado</t>
        </is>
      </c>
      <c r="D20" s="10" t="inlineStr">
        <is>
          <t>Ingrediente</t>
        </is>
      </c>
      <c r="E20" s="11" t="inlineStr">
        <is>
          <t>Nestlé Atacadista</t>
        </is>
      </c>
      <c r="F20" s="16" t="n">
        <v>12</v>
      </c>
      <c r="G20" s="10" t="inlineStr">
        <is>
          <t>un</t>
        </is>
      </c>
      <c r="H20" s="36" t="n">
        <v>58.8</v>
      </c>
      <c r="I20" s="34">
        <f>IFERROR(H20/F20,0)</f>
        <v/>
      </c>
      <c r="J20" s="18" t="n">
        <v>2</v>
      </c>
      <c r="K20" s="34">
        <f>I20*J20</f>
        <v/>
      </c>
      <c r="L20" s="33" t="n">
        <v>46061</v>
      </c>
      <c r="M20" s="11" t="inlineStr"/>
    </row>
    <row r="21">
      <c r="A21" s="3" t="inlineStr">
        <is>
          <t>P002</t>
        </is>
      </c>
      <c r="B21" s="4" t="inlineStr">
        <is>
          <t>Bolo de cenoura com brigadeiro</t>
        </is>
      </c>
      <c r="C21" s="4" t="inlineStr">
        <is>
          <t>Cenoura fresca</t>
        </is>
      </c>
      <c r="D21" s="3" t="inlineStr">
        <is>
          <t>Ingrediente</t>
        </is>
      </c>
      <c r="E21" s="4" t="inlineStr">
        <is>
          <t>Ceasa Campinas</t>
        </is>
      </c>
      <c r="F21" s="16" t="n">
        <v>3</v>
      </c>
      <c r="G21" s="3" t="inlineStr">
        <is>
          <t>kg</t>
        </is>
      </c>
      <c r="H21" s="36" t="n">
        <v>12</v>
      </c>
      <c r="I21" s="29">
        <f>IFERROR(H21/F21,0)</f>
        <v/>
      </c>
      <c r="J21" s="18" t="n">
        <v>0.5</v>
      </c>
      <c r="K21" s="29">
        <f>I21*J21</f>
        <v/>
      </c>
      <c r="L21" s="28" t="n">
        <v>46062</v>
      </c>
      <c r="M21" s="4" t="inlineStr"/>
    </row>
    <row r="22">
      <c r="A22" s="10" t="inlineStr">
        <is>
          <t>P003</t>
        </is>
      </c>
      <c r="B22" s="11" t="inlineStr">
        <is>
          <t>Brigadeiro gourmet</t>
        </is>
      </c>
      <c r="C22" s="11" t="inlineStr">
        <is>
          <t>Leite condensado</t>
        </is>
      </c>
      <c r="D22" s="10" t="inlineStr">
        <is>
          <t>Ingrediente</t>
        </is>
      </c>
      <c r="E22" s="11" t="inlineStr">
        <is>
          <t>Nestlé Atacadista</t>
        </is>
      </c>
      <c r="F22" s="16" t="n">
        <v>12</v>
      </c>
      <c r="G22" s="10" t="inlineStr">
        <is>
          <t>un</t>
        </is>
      </c>
      <c r="H22" s="36" t="n">
        <v>58.8</v>
      </c>
      <c r="I22" s="34">
        <f>IFERROR(H22/F22,0)</f>
        <v/>
      </c>
      <c r="J22" s="18" t="n">
        <v>1</v>
      </c>
      <c r="K22" s="34">
        <f>I22*J22</f>
        <v/>
      </c>
      <c r="L22" s="33" t="n">
        <v>46082</v>
      </c>
      <c r="M22" s="11" t="inlineStr">
        <is>
          <t>Receita de Ana Souza</t>
        </is>
      </c>
    </row>
    <row r="23">
      <c r="A23" s="3" t="inlineStr">
        <is>
          <t>P003</t>
        </is>
      </c>
      <c r="B23" s="4" t="inlineStr">
        <is>
          <t>Brigadeiro gourmet</t>
        </is>
      </c>
      <c r="C23" s="4" t="inlineStr">
        <is>
          <t>Chocolate em pó 50%</t>
        </is>
      </c>
      <c r="D23" s="3" t="inlineStr">
        <is>
          <t>Ingrediente</t>
        </is>
      </c>
      <c r="E23" s="4" t="inlineStr">
        <is>
          <t>Cacau Show Atacado</t>
        </is>
      </c>
      <c r="F23" s="16" t="n">
        <v>1</v>
      </c>
      <c r="G23" s="3" t="inlineStr">
        <is>
          <t>kg</t>
        </is>
      </c>
      <c r="H23" s="36" t="n">
        <v>34</v>
      </c>
      <c r="I23" s="29">
        <f>IFERROR(H23/F23,0)</f>
        <v/>
      </c>
      <c r="J23" s="18" t="n">
        <v>0.15</v>
      </c>
      <c r="K23" s="29">
        <f>I23*J23</f>
        <v/>
      </c>
      <c r="L23" s="28" t="n">
        <v>46082</v>
      </c>
      <c r="M23" s="4" t="inlineStr"/>
    </row>
    <row r="24">
      <c r="A24" s="10" t="inlineStr">
        <is>
          <t>P003</t>
        </is>
      </c>
      <c r="B24" s="11" t="inlineStr">
        <is>
          <t>Brigadeiro gourmet</t>
        </is>
      </c>
      <c r="C24" s="11" t="inlineStr">
        <is>
          <t>Forminha nº 4</t>
        </is>
      </c>
      <c r="D24" s="10" t="inlineStr">
        <is>
          <t>Embalagem</t>
        </is>
      </c>
      <c r="E24" s="11" t="inlineStr">
        <is>
          <t>Festas Rio</t>
        </is>
      </c>
      <c r="F24" s="16" t="n">
        <v>500</v>
      </c>
      <c r="G24" s="10" t="inlineStr">
        <is>
          <t>un</t>
        </is>
      </c>
      <c r="H24" s="36" t="n">
        <v>18</v>
      </c>
      <c r="I24" s="34">
        <f>IFERROR(H24/F24,0)</f>
        <v/>
      </c>
      <c r="J24" s="18" t="n">
        <v>25</v>
      </c>
      <c r="K24" s="34">
        <f>I24*J24</f>
        <v/>
      </c>
      <c r="L24" s="33" t="n">
        <v>46083</v>
      </c>
      <c r="M24" s="11" t="inlineStr"/>
    </row>
    <row r="25">
      <c r="A25" s="3" t="inlineStr">
        <is>
          <t>P004</t>
        </is>
      </c>
      <c r="B25" s="4" t="inlineStr">
        <is>
          <t>Beijinho</t>
        </is>
      </c>
      <c r="C25" s="4" t="inlineStr">
        <is>
          <t>Coco ralado</t>
        </is>
      </c>
      <c r="D25" s="3" t="inlineStr">
        <is>
          <t>Ingrediente</t>
        </is>
      </c>
      <c r="E25" s="4" t="inlineStr">
        <is>
          <t>Distribuidora BH</t>
        </is>
      </c>
      <c r="F25" s="16" t="n">
        <v>2</v>
      </c>
      <c r="G25" s="3" t="inlineStr">
        <is>
          <t>kg</t>
        </is>
      </c>
      <c r="H25" s="36" t="n">
        <v>26</v>
      </c>
      <c r="I25" s="29">
        <f>IFERROR(H25/F25,0)</f>
        <v/>
      </c>
      <c r="J25" s="18" t="n">
        <v>0.2</v>
      </c>
      <c r="K25" s="29">
        <f>I25*J25</f>
        <v/>
      </c>
      <c r="L25" s="28" t="n">
        <v>46098</v>
      </c>
      <c r="M25" s="4" t="inlineStr"/>
    </row>
    <row r="26">
      <c r="A26" s="10" t="inlineStr">
        <is>
          <t>P004</t>
        </is>
      </c>
      <c r="B26" s="11" t="inlineStr">
        <is>
          <t>Beijinho</t>
        </is>
      </c>
      <c r="C26" s="11" t="inlineStr">
        <is>
          <t>Leite condensado</t>
        </is>
      </c>
      <c r="D26" s="10" t="inlineStr">
        <is>
          <t>Ingrediente</t>
        </is>
      </c>
      <c r="E26" s="11" t="inlineStr">
        <is>
          <t>Nestlé Atacadista</t>
        </is>
      </c>
      <c r="F26" s="16" t="n">
        <v>12</v>
      </c>
      <c r="G26" s="10" t="inlineStr">
        <is>
          <t>un</t>
        </is>
      </c>
      <c r="H26" s="36" t="n">
        <v>58.8</v>
      </c>
      <c r="I26" s="34">
        <f>IFERROR(H26/F26,0)</f>
        <v/>
      </c>
      <c r="J26" s="18" t="n">
        <v>1</v>
      </c>
      <c r="K26" s="34">
        <f>I26*J26</f>
        <v/>
      </c>
      <c r="L26" s="33" t="n">
        <v>46098</v>
      </c>
      <c r="M26" s="11" t="inlineStr">
        <is>
          <t>Pedido Carlos Pereira</t>
        </is>
      </c>
    </row>
    <row r="27">
      <c r="A27" s="3" t="inlineStr">
        <is>
          <t>P005</t>
        </is>
      </c>
      <c r="B27" s="4" t="inlineStr">
        <is>
          <t>Brownie tradicional</t>
        </is>
      </c>
      <c r="C27" s="4" t="inlineStr">
        <is>
          <t>Chocolate meio amargo</t>
        </is>
      </c>
      <c r="D27" s="3" t="inlineStr">
        <is>
          <t>Ingrediente</t>
        </is>
      </c>
      <c r="E27" s="4" t="inlineStr">
        <is>
          <t>Cacau Show Atacado</t>
        </is>
      </c>
      <c r="F27" s="16" t="n">
        <v>2</v>
      </c>
      <c r="G27" s="3" t="inlineStr">
        <is>
          <t>kg</t>
        </is>
      </c>
      <c r="H27" s="36" t="n">
        <v>52</v>
      </c>
      <c r="I27" s="29">
        <f>IFERROR(H27/F27,0)</f>
        <v/>
      </c>
      <c r="J27" s="18" t="n">
        <v>0.4</v>
      </c>
      <c r="K27" s="29">
        <f>I27*J27</f>
        <v/>
      </c>
      <c r="L27" s="28" t="n">
        <v>46118</v>
      </c>
      <c r="M27" s="4" t="inlineStr"/>
    </row>
    <row r="28">
      <c r="A28" s="10" t="inlineStr">
        <is>
          <t>P005</t>
        </is>
      </c>
      <c r="B28" s="11" t="inlineStr">
        <is>
          <t>Brownie tradicional</t>
        </is>
      </c>
      <c r="C28" s="11" t="inlineStr">
        <is>
          <t>Manteiga sem sal</t>
        </is>
      </c>
      <c r="D28" s="10" t="inlineStr">
        <is>
          <t>Ingrediente</t>
        </is>
      </c>
      <c r="E28" s="11" t="inlineStr">
        <is>
          <t>Laticínios Curitiba</t>
        </is>
      </c>
      <c r="F28" s="16" t="n">
        <v>5</v>
      </c>
      <c r="G28" s="10" t="inlineStr">
        <is>
          <t>kg</t>
        </is>
      </c>
      <c r="H28" s="36" t="n">
        <v>89</v>
      </c>
      <c r="I28" s="34">
        <f>IFERROR(H28/F28,0)</f>
        <v/>
      </c>
      <c r="J28" s="18" t="n">
        <v>0.25</v>
      </c>
      <c r="K28" s="34">
        <f>I28*J28</f>
        <v/>
      </c>
      <c r="L28" s="33" t="n">
        <v>46118</v>
      </c>
      <c r="M28" s="11" t="inlineStr"/>
    </row>
    <row r="29">
      <c r="A29" s="3" t="inlineStr">
        <is>
          <t>P006</t>
        </is>
      </c>
      <c r="B29" s="4" t="inlineStr">
        <is>
          <t>Cupcake de baunilha</t>
        </is>
      </c>
      <c r="C29" s="4" t="inlineStr">
        <is>
          <t>Extrato de baunilha</t>
        </is>
      </c>
      <c r="D29" s="3" t="inlineStr">
        <is>
          <t>Ingrediente</t>
        </is>
      </c>
      <c r="E29" s="4" t="inlineStr">
        <is>
          <t>Doces Porto Alegre</t>
        </is>
      </c>
      <c r="F29" s="16" t="n">
        <v>1</v>
      </c>
      <c r="G29" s="3" t="inlineStr">
        <is>
          <t>un</t>
        </is>
      </c>
      <c r="H29" s="36" t="n">
        <v>32</v>
      </c>
      <c r="I29" s="29">
        <f>IFERROR(H29/F29,0)</f>
        <v/>
      </c>
      <c r="J29" s="18" t="n">
        <v>0.05</v>
      </c>
      <c r="K29" s="29">
        <f>I29*J29</f>
        <v/>
      </c>
      <c r="L29" s="28" t="n">
        <v>46136</v>
      </c>
      <c r="M29" s="4" t="inlineStr"/>
    </row>
    <row r="30">
      <c r="A30" s="10" t="inlineStr">
        <is>
          <t>P006</t>
        </is>
      </c>
      <c r="B30" s="11" t="inlineStr">
        <is>
          <t>Cupcake de baunilha</t>
        </is>
      </c>
      <c r="C30" s="11" t="inlineStr">
        <is>
          <t>Forma de papel cupcake</t>
        </is>
      </c>
      <c r="D30" s="10" t="inlineStr">
        <is>
          <t>Embalagem</t>
        </is>
      </c>
      <c r="E30" s="11" t="inlineStr">
        <is>
          <t>Festas POA</t>
        </is>
      </c>
      <c r="F30" s="16" t="n">
        <v>200</v>
      </c>
      <c r="G30" s="10" t="inlineStr">
        <is>
          <t>un</t>
        </is>
      </c>
      <c r="H30" s="36" t="n">
        <v>24</v>
      </c>
      <c r="I30" s="34">
        <f>IFERROR(H30/F30,0)</f>
        <v/>
      </c>
      <c r="J30" s="18" t="n">
        <v>12</v>
      </c>
      <c r="K30" s="34">
        <f>I30*J30</f>
        <v/>
      </c>
      <c r="L30" s="33" t="n">
        <v>46136</v>
      </c>
      <c r="M30" s="11" t="inlineStr"/>
    </row>
    <row r="31">
      <c r="A31" s="3" t="inlineStr">
        <is>
          <t>P007</t>
        </is>
      </c>
      <c r="B31" s="4" t="inlineStr">
        <is>
          <t>Torta de limão</t>
        </is>
      </c>
      <c r="C31" s="4" t="inlineStr">
        <is>
          <t>Limão tahiti</t>
        </is>
      </c>
      <c r="D31" s="3" t="inlineStr">
        <is>
          <t>Ingrediente</t>
        </is>
      </c>
      <c r="E31" s="4" t="inlineStr">
        <is>
          <t>Ceasa Salvador</t>
        </is>
      </c>
      <c r="F31" s="16" t="n">
        <v>4</v>
      </c>
      <c r="G31" s="3" t="inlineStr">
        <is>
          <t>kg</t>
        </is>
      </c>
      <c r="H31" s="36" t="n">
        <v>18</v>
      </c>
      <c r="I31" s="29">
        <f>IFERROR(H31/F31,0)</f>
        <v/>
      </c>
      <c r="J31" s="18" t="n">
        <v>0.8</v>
      </c>
      <c r="K31" s="29">
        <f>I31*J31</f>
        <v/>
      </c>
      <c r="L31" s="28" t="n">
        <v>46155</v>
      </c>
      <c r="M31" s="4" t="inlineStr"/>
    </row>
    <row r="32">
      <c r="A32" s="10" t="inlineStr">
        <is>
          <t>P007</t>
        </is>
      </c>
      <c r="B32" s="11" t="inlineStr">
        <is>
          <t>Torta de limão</t>
        </is>
      </c>
      <c r="C32" s="11" t="inlineStr">
        <is>
          <t>Creme de leite</t>
        </is>
      </c>
      <c r="D32" s="10" t="inlineStr">
        <is>
          <t>Ingrediente</t>
        </is>
      </c>
      <c r="E32" s="11" t="inlineStr">
        <is>
          <t>Laticínios BA</t>
        </is>
      </c>
      <c r="F32" s="16" t="n">
        <v>12</v>
      </c>
      <c r="G32" s="10" t="inlineStr">
        <is>
          <t>un</t>
        </is>
      </c>
      <c r="H32" s="36" t="n">
        <v>42</v>
      </c>
      <c r="I32" s="34">
        <f>IFERROR(H32/F32,0)</f>
        <v/>
      </c>
      <c r="J32" s="18" t="n">
        <v>2</v>
      </c>
      <c r="K32" s="34">
        <f>I32*J32</f>
        <v/>
      </c>
      <c r="L32" s="33" t="n">
        <v>46155</v>
      </c>
      <c r="M32" s="11" t="inlineStr"/>
    </row>
    <row r="33">
      <c r="A33" s="3" t="inlineStr">
        <is>
          <t>P008</t>
        </is>
      </c>
      <c r="B33" s="4" t="inlineStr">
        <is>
          <t>Cheesecake de frutas vermelhas</t>
        </is>
      </c>
      <c r="C33" s="4" t="inlineStr">
        <is>
          <t>Cream cheese</t>
        </is>
      </c>
      <c r="D33" s="3" t="inlineStr">
        <is>
          <t>Ingrediente</t>
        </is>
      </c>
      <c r="E33" s="4" t="inlineStr">
        <is>
          <t>Atacadão Recife</t>
        </is>
      </c>
      <c r="F33" s="16" t="n">
        <v>3</v>
      </c>
      <c r="G33" s="3" t="inlineStr">
        <is>
          <t>kg</t>
        </is>
      </c>
      <c r="H33" s="36" t="n">
        <v>78</v>
      </c>
      <c r="I33" s="29">
        <f>IFERROR(H33/F33,0)</f>
        <v/>
      </c>
      <c r="J33" s="18" t="n">
        <v>0.6</v>
      </c>
      <c r="K33" s="29">
        <f>I33*J33</f>
        <v/>
      </c>
      <c r="L33" s="28" t="n">
        <v>46175</v>
      </c>
      <c r="M33" s="4" t="inlineStr"/>
    </row>
    <row r="34">
      <c r="A34" s="10" t="inlineStr">
        <is>
          <t>P008</t>
        </is>
      </c>
      <c r="B34" s="11" t="inlineStr">
        <is>
          <t>Cheesecake de frutas vermelhas</t>
        </is>
      </c>
      <c r="C34" s="11" t="inlineStr">
        <is>
          <t>Mix de frutas vermelhas</t>
        </is>
      </c>
      <c r="D34" s="10" t="inlineStr">
        <is>
          <t>Ingrediente</t>
        </is>
      </c>
      <c r="E34" s="11" t="inlineStr">
        <is>
          <t>Hortifruti Recife</t>
        </is>
      </c>
      <c r="F34" s="16" t="n">
        <v>2</v>
      </c>
      <c r="G34" s="10" t="inlineStr">
        <is>
          <t>kg</t>
        </is>
      </c>
      <c r="H34" s="36" t="n">
        <v>64</v>
      </c>
      <c r="I34" s="34">
        <f>IFERROR(H34/F34,0)</f>
        <v/>
      </c>
      <c r="J34" s="18" t="n">
        <v>0.35</v>
      </c>
      <c r="K34" s="34">
        <f>I34*J34</f>
        <v/>
      </c>
      <c r="L34" s="33" t="n">
        <v>46175</v>
      </c>
      <c r="M34" s="11" t="inlineStr">
        <is>
          <t>Frutas frescas premium</t>
        </is>
      </c>
    </row>
    <row r="35">
      <c r="A35" s="3" t="inlineStr">
        <is>
          <t>P009</t>
        </is>
      </c>
      <c r="B35" s="4" t="inlineStr">
        <is>
          <t>Kit festa 20 unidades</t>
        </is>
      </c>
      <c r="C35" s="4" t="inlineStr">
        <is>
          <t>Caixa para doces 20un</t>
        </is>
      </c>
      <c r="D35" s="3" t="inlineStr">
        <is>
          <t>Embalagem</t>
        </is>
      </c>
      <c r="E35" s="4" t="inlineStr">
        <is>
          <t>Embalagens Brasília</t>
        </is>
      </c>
      <c r="F35" s="16" t="n">
        <v>30</v>
      </c>
      <c r="G35" s="3" t="inlineStr">
        <is>
          <t>un</t>
        </is>
      </c>
      <c r="H35" s="36" t="n">
        <v>96</v>
      </c>
      <c r="I35" s="29">
        <f>IFERROR(H35/F35,0)</f>
        <v/>
      </c>
      <c r="J35" s="18" t="n">
        <v>1</v>
      </c>
      <c r="K35" s="29">
        <f>I35*J35</f>
        <v/>
      </c>
      <c r="L35" s="28" t="n">
        <v>46199</v>
      </c>
      <c r="M35" s="4" t="inlineStr"/>
    </row>
    <row r="36">
      <c r="A36" s="10" t="inlineStr">
        <is>
          <t>P010</t>
        </is>
      </c>
      <c r="B36" s="11" t="inlineStr">
        <is>
          <t>Pavê de chocolate</t>
        </is>
      </c>
      <c r="C36" s="11" t="inlineStr">
        <is>
          <t>Etiquetas personalizadas</t>
        </is>
      </c>
      <c r="D36" s="10" t="inlineStr">
        <is>
          <t>Embalagem</t>
        </is>
      </c>
      <c r="E36" s="11" t="inlineStr">
        <is>
          <t>Gráfica Fortaleza</t>
        </is>
      </c>
      <c r="F36" s="16" t="n">
        <v>100</v>
      </c>
      <c r="G36" s="10" t="inlineStr">
        <is>
          <t>un</t>
        </is>
      </c>
      <c r="H36" s="36" t="n">
        <v>45</v>
      </c>
      <c r="I36" s="34">
        <f>IFERROR(H36/F36,0)</f>
        <v/>
      </c>
      <c r="J36" s="18" t="n">
        <v>12</v>
      </c>
      <c r="K36" s="34">
        <f>I36*J36</f>
        <v/>
      </c>
      <c r="L36" s="33" t="n">
        <v>46233</v>
      </c>
      <c r="M36" s="11" t="inlineStr">
        <is>
          <t>Logo da confeitaria</t>
        </is>
      </c>
    </row>
  </sheetData>
  <mergeCells count="3">
    <mergeCell ref="A1:M1"/>
    <mergeCell ref="A2:H2"/>
    <mergeCell ref="A15:M1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6" customHeight="1">
      <c r="A1" s="1" t="inlineStr">
        <is>
          <t>RESUMO EXECUTIVO — RENTABILIDADE DA CONFITARIA</t>
        </is>
      </c>
    </row>
    <row r="2">
      <c r="A2" s="2" t="inlineStr">
        <is>
          <t>Indicador</t>
        </is>
      </c>
      <c r="B2" s="2" t="inlineStr">
        <is>
          <t>Valor</t>
        </is>
      </c>
    </row>
    <row r="3">
      <c r="A3" s="4" t="inlineStr">
        <is>
          <t>Quantidade de produtos cadastrados</t>
        </is>
      </c>
      <c r="B3" s="19">
        <f>COUNTA(Produtos!B3:B12)</f>
        <v/>
      </c>
    </row>
    <row r="4">
      <c r="A4" s="11" t="inlineStr">
        <is>
          <t>Custo médio unitário</t>
        </is>
      </c>
      <c r="B4" s="34">
        <f>AVERAGE(Produtos!K3:K12)</f>
        <v/>
      </c>
    </row>
    <row r="5">
      <c r="A5" s="4" t="inlineStr">
        <is>
          <t>Preço médio sugerido</t>
        </is>
      </c>
      <c r="B5" s="29">
        <f>AVERAGE(Produtos!N3:N12)</f>
        <v/>
      </c>
    </row>
    <row r="6">
      <c r="A6" s="11" t="inlineStr">
        <is>
          <t>Margem média desejada</t>
        </is>
      </c>
      <c r="B6" s="37">
        <f>AVERAGE(Produtos!L3:L12)</f>
        <v/>
      </c>
    </row>
    <row r="7">
      <c r="A7" s="4" t="inlineStr">
        <is>
          <t>Margem média real</t>
        </is>
      </c>
      <c r="B7" s="38">
        <f>AVERAGE(Produtos!Q3:Q12)</f>
        <v/>
      </c>
    </row>
    <row r="8">
      <c r="A8" s="11" t="inlineStr">
        <is>
          <t>Produtos com precificação adequada</t>
        </is>
      </c>
      <c r="B8" s="22">
        <f>COUNTIF(Produtos!R3:R12,"Adequado")</f>
        <v/>
      </c>
    </row>
    <row r="9">
      <c r="A9" s="4" t="inlineStr">
        <is>
          <t>Produtos para revisar preço</t>
        </is>
      </c>
      <c r="B9" s="19">
        <f>COUNTIF(Produtos!R3:R12,"Revisar preço")</f>
        <v/>
      </c>
    </row>
    <row r="10">
      <c r="A10" s="11" t="inlineStr">
        <is>
          <t>Maior lucro unitário</t>
        </is>
      </c>
      <c r="B10" s="34">
        <f>MAX(Produtos!P3:P12)</f>
        <v/>
      </c>
    </row>
    <row r="11">
      <c r="A11" s="4" t="inlineStr">
        <is>
          <t>Menor margem real</t>
        </is>
      </c>
      <c r="B11" s="38">
        <f>MIN(Produtos!Q3:Q12)</f>
        <v/>
      </c>
    </row>
    <row r="12">
      <c r="A12" s="23" t="inlineStr">
        <is>
          <t>Alerta geral de precificação</t>
        </is>
      </c>
      <c r="B12" s="24">
        <f>IF(B9=0,"Todos os produtos estão com precificação adequada","Existem produtos que precisam de revisão")</f>
        <v/>
      </c>
      <c r="C12" s="25" t="n"/>
      <c r="D12" s="25" t="n"/>
      <c r="E12" s="25" t="n"/>
      <c r="F12" s="25" t="n"/>
      <c r="G12" s="25" t="n"/>
      <c r="H12" s="26" t="n"/>
    </row>
    <row r="13"/>
    <row r="14">
      <c r="A14" s="15" t="inlineStr">
        <is>
          <t>Margem real média por categoria</t>
        </is>
      </c>
    </row>
    <row r="15">
      <c r="A15" s="27" t="inlineStr">
        <is>
          <t>Categoria</t>
        </is>
      </c>
      <c r="B15" s="27" t="inlineStr">
        <is>
          <t>Margem real média</t>
        </is>
      </c>
    </row>
    <row r="16">
      <c r="A16" s="4" t="inlineStr">
        <is>
          <t>Bolos</t>
        </is>
      </c>
      <c r="B16" s="38">
        <f>IFERROR(AVERAGEIF(Produtos!C3:C12,A16,Produtos!Q3:Q12),0)</f>
        <v/>
      </c>
    </row>
    <row r="17">
      <c r="A17" s="11" t="inlineStr">
        <is>
          <t>Doces</t>
        </is>
      </c>
      <c r="B17" s="37">
        <f>IFERROR(AVERAGEIF(Produtos!C3:C12,A17,Produtos!Q3:Q12),0)</f>
        <v/>
      </c>
    </row>
    <row r="18">
      <c r="A18" s="4" t="inlineStr">
        <is>
          <t>Sobremesas</t>
        </is>
      </c>
      <c r="B18" s="38">
        <f>IFERROR(AVERAGEIF(Produtos!C3:C12,A18,Produtos!Q3:Q12),0)</f>
        <v/>
      </c>
    </row>
    <row r="19">
      <c r="A19" s="11" t="inlineStr">
        <is>
          <t>Kits</t>
        </is>
      </c>
      <c r="B19" s="37">
        <f>IFERROR(AVERAGEIF(Produtos!C3:C12,A19,Produtos!Q3:Q12),0)</f>
        <v/>
      </c>
    </row>
    <row r="20"/>
    <row r="21">
      <c r="A21" s="15" t="inlineStr">
        <is>
          <t>Produtos por status</t>
        </is>
      </c>
    </row>
    <row r="22">
      <c r="A22" s="27" t="inlineStr">
        <is>
          <t>Status</t>
        </is>
      </c>
      <c r="B22" s="27" t="inlineStr">
        <is>
          <t>Quantidade</t>
        </is>
      </c>
    </row>
    <row r="23">
      <c r="A23" s="10" t="inlineStr">
        <is>
          <t>Adequado</t>
        </is>
      </c>
      <c r="B23" s="10">
        <f>COUNTIF(Produtos!R3:R12,"Adequado")</f>
        <v/>
      </c>
    </row>
    <row r="24">
      <c r="A24" s="10" t="inlineStr">
        <is>
          <t>Revisar preço</t>
        </is>
      </c>
      <c r="B24" s="10">
        <f>COUNTIF(Produtos!R3:R12,"Revisar preço")</f>
        <v/>
      </c>
    </row>
  </sheetData>
  <mergeCells count="4">
    <mergeCell ref="A1:H1"/>
    <mergeCell ref="B12:H12"/>
    <mergeCell ref="A14:B14"/>
    <mergeCell ref="A21:B2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26" customWidth="1" min="1" max="1"/>
    <col width="32" customWidth="1" min="2" max="2"/>
    <col width="32" customWidth="1" min="3" max="3"/>
    <col width="32" customWidth="1" min="4" max="4"/>
  </cols>
  <sheetData>
    <row r="1" ht="26" customHeight="1">
      <c r="A1" s="1" t="inlineStr">
        <is>
          <t>GUIA DE USO — PRECIFICAÇÃO PARA CONFEITARIA</t>
        </is>
      </c>
    </row>
    <row r="2"/>
    <row r="3" ht="42" customHeight="1">
      <c r="A3" s="23" t="inlineStr">
        <is>
          <t>Planilha Produtos</t>
        </is>
      </c>
      <c r="B3" s="11" t="inlineStr">
        <is>
          <t>Cadastre os produtos e preencha apenas as células em amarelo (embalagem, mão de obra, custos indiretos, margem desejada, taxa de venda e preço praticado). As demais colunas são calculadas automaticamente.</t>
        </is>
      </c>
      <c r="C3" s="25" t="n"/>
      <c r="D3" s="26" t="n"/>
    </row>
    <row r="4" ht="42" customHeight="1">
      <c r="A4" s="23" t="inlineStr">
        <is>
          <t>Custo dos ingredientes</t>
        </is>
      </c>
      <c r="B4" s="11" t="inlineStr">
        <is>
          <t>Buscado automaticamente na planilha Insumos por VLOOKUP a partir do código do produto (tabela auxiliar de custo total por produto).</t>
        </is>
      </c>
      <c r="C4" s="25" t="n"/>
      <c r="D4" s="26" t="n"/>
    </row>
    <row r="5" ht="42" customHeight="1">
      <c r="A5" s="23" t="inlineStr">
        <is>
          <t>Preço sugerido</t>
        </is>
      </c>
      <c r="B5" s="11" t="inlineStr">
        <is>
          <t>Calculado como custo total dividido por (1 - margem desejada - taxa de venda), garantindo a margem após as taxas.</t>
        </is>
      </c>
      <c r="C5" s="25" t="n"/>
      <c r="D5" s="26" t="n"/>
    </row>
    <row r="6" ht="42" customHeight="1">
      <c r="A6" s="23" t="inlineStr">
        <is>
          <t>Status da precificação</t>
        </is>
      </c>
      <c r="B6" s="11" t="inlineStr">
        <is>
          <t>Verde = Adequado (margem real maior ou igual à desejada). Vermelho = Revisar preço (margem real abaixo da desejada).</t>
        </is>
      </c>
      <c r="C6" s="25" t="n"/>
      <c r="D6" s="26" t="n"/>
    </row>
    <row r="7" ht="42" customHeight="1">
      <c r="A7" s="23" t="inlineStr">
        <is>
          <t>Planilha Insumos</t>
        </is>
      </c>
      <c r="B7" s="11" t="inlineStr">
        <is>
          <t>Cadastre os insumos por receita com fornecedor, quantidade comprada, preço e quantidade utilizada. O custo por unidade e o custo utilizado são calculados automaticamente e consolidados por produto no bloco superior.</t>
        </is>
      </c>
      <c r="C7" s="25" t="n"/>
      <c r="D7" s="26" t="n"/>
    </row>
    <row r="8" ht="42" customHeight="1">
      <c r="A8" s="23" t="inlineStr">
        <is>
          <t>Planilha Resumo</t>
        </is>
      </c>
      <c r="B8" s="11" t="inlineStr">
        <is>
          <t>Dashboard com indicadores de custo, preço, margens, alerta geral e gráficos de preços, custos, status e margem por categoria.</t>
        </is>
      </c>
      <c r="C8" s="25" t="n"/>
      <c r="D8" s="26" t="n"/>
    </row>
    <row r="9" ht="42" customHeight="1">
      <c r="A9" s="23" t="inlineStr">
        <is>
          <t>Datas e moeda</t>
        </is>
      </c>
      <c r="B9" s="11" t="inlineStr">
        <is>
          <t>Datas no formato DD/MM/AAAA e valores em R$ no padrão brasileiro. Atualize as cotações dos insumos sempre que houver reajuste de fornecedor.</t>
        </is>
      </c>
      <c r="C9" s="25" t="n"/>
      <c r="D9" s="26" t="n"/>
    </row>
  </sheetData>
  <mergeCells count="8">
    <mergeCell ref="A1:D1"/>
    <mergeCell ref="B3:D3"/>
    <mergeCell ref="B4:D4"/>
    <mergeCell ref="B5:D5"/>
    <mergeCell ref="B6:D6"/>
    <mergeCell ref="B7:D7"/>
    <mergeCell ref="B8:D8"/>
    <mergeCell ref="B9:D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2026-08-01T16:11:14Z</dcterms:created>
  <dcterms:modified xmlns:dcterms="http://purl.org/dc/terms/" xmlns:xsi="http://www.w3.org/2001/XMLSchema-instance" xsi:type="dcterms:W3CDTF">2026-08-01T16:11:14Z</dcterms:modified>
</cp:coreProperties>
</file>