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quipamentos" sheetId="1" state="visible" r:id="rId1"/>
    <sheet xmlns:r="http://schemas.openxmlformats.org/officeDocument/2006/relationships" name="Manutençõe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0" hidden="1">'Equipamentos'!$A$4:$Q$104</definedName>
    <definedName name="_xlnm._FilterDatabase" localSheetId="1" hidden="1">'Manutenções'!$A$4:$U$104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#.##0 &quot;BTU/h&quot;"/>
    <numFmt numFmtId="165" formatCode="dd/mm/yyyy"/>
    <numFmt numFmtId="166" formatCode="0,0 &quot;°C&quot;"/>
    <numFmt numFmtId="167" formatCode="&quot;R$&quot; #.##0,00"/>
    <numFmt numFmtId="168" formatCode="0,0%"/>
    <numFmt numFmtId="169" formatCode="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color rgb="00374151"/>
      <sz val="10"/>
    </font>
    <font>
      <name val="Aptos"/>
      <b val="1"/>
      <color rgb="00FFFFFF"/>
      <sz val="11"/>
    </font>
    <font>
      <name val="Aptos"/>
      <color rgb="00111827"/>
      <sz val="10"/>
    </font>
    <font>
      <name val="Aptos Display"/>
      <b val="1"/>
      <color rgb="00FFFFFF"/>
      <sz val="14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06B6D4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1" fontId="4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65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166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1" fontId="5" fillId="6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68" fontId="2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68" fontId="2" fillId="5" borderId="1" applyAlignment="1" pivotButton="0" quotePrefix="0" xfId="0">
      <alignment horizontal="center" vertical="center"/>
    </xf>
    <xf numFmtId="169" fontId="2" fillId="4" borderId="1" applyAlignment="1" pivotButton="0" quotePrefix="0" xfId="0">
      <alignment horizontal="center" vertical="center"/>
    </xf>
    <xf numFmtId="169" fontId="2" fillId="5" borderId="1" applyAlignment="1" pivotButton="0" quotePrefix="0" xfId="0">
      <alignment horizontal="center" vertical="center"/>
    </xf>
    <xf numFmtId="169" fontId="0" fillId="0" borderId="0" pivotButton="0" quotePrefix="0" xfId="0"/>
    <xf numFmtId="0" fontId="6" fillId="6" borderId="1" pivotButton="0" quotePrefix="0" xfId="0"/>
    <xf numFmtId="164" fontId="4" fillId="3" borderId="1" applyAlignment="1" pivotButton="0" quotePrefix="0" xfId="0">
      <alignment horizontal="center" vertical="center"/>
    </xf>
    <xf numFmtId="166" fontId="4" fillId="3" borderId="1" applyAlignment="1" pivotButton="0" quotePrefix="0" xfId="0">
      <alignment horizontal="center" vertical="center"/>
    </xf>
    <xf numFmtId="167" fontId="4" fillId="3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167" fontId="5" fillId="6" borderId="1" applyAlignment="1" pivotButton="0" quotePrefix="0" xfId="0">
      <alignment horizontal="center" vertical="center"/>
    </xf>
    <xf numFmtId="168" fontId="5" fillId="6" borderId="1" applyAlignment="1" pivotButton="0" quotePrefix="0" xfId="0">
      <alignment horizontal="center" vertical="center"/>
    </xf>
    <xf numFmtId="168" fontId="2" fillId="4" borderId="1" applyAlignment="1" pivotButton="0" quotePrefix="0" xfId="0">
      <alignment horizontal="center" vertical="center"/>
    </xf>
    <xf numFmtId="168" fontId="2" fillId="5" borderId="1" applyAlignment="1" pivotButton="0" quotePrefix="0" xfId="0">
      <alignment horizontal="center" vertical="center"/>
    </xf>
    <xf numFmtId="169" fontId="2" fillId="4" borderId="1" applyAlignment="1" pivotButton="0" quotePrefix="0" xfId="0">
      <alignment horizontal="center" vertical="center"/>
    </xf>
    <xf numFmtId="169" fontId="2" fillId="5" borderId="1" applyAlignment="1" pivotButton="0" quotePrefix="0" xfId="0">
      <alignment horizontal="center" vertical="center"/>
    </xf>
    <xf numFmtId="169" fontId="0" fillId="0" borderId="0" pivotButton="0" quotePrefix="0" xfId="0"/>
  </cellXfs>
  <cellStyles count="1">
    <cellStyle name="Normal" xfId="0" builtinId="0" hidden="0"/>
  </cellStyles>
  <dxfs count="3"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92400E"/>
        <sz val="10"/>
      </font>
      <fill>
        <patternFill patternType="solid">
          <fgColor rgb="00FEF3C7"/>
        </patternFill>
      </fill>
    </dxf>
    <dxf>
      <font>
        <name val="Aptos"/>
        <b val="1"/>
        <color rgb="0022C55E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Equipamentos por status</a:t>
            </a:r>
          </a:p>
        </rich>
      </tx>
    </title>
    <plotArea>
      <doughnutChart>
        <varyColors val="1"/>
        <ser>
          <idx val="0"/>
          <order val="0"/>
          <tx>
            <strRef>
              <f>'Dashboard'!B15</f>
            </strRef>
          </tx>
          <spPr>
            <a:ln xmlns:a="http://schemas.openxmlformats.org/drawingml/2006/main">
              <a:noFill/>
              <a:prstDash val="solid"/>
            </a:ln>
          </spPr>
          <cat>
            <numRef>
              <f>'Dashboard'!$A$16:$A$18</f>
            </numRef>
          </cat>
          <val>
            <numRef>
              <f>'Dashboard'!$B$16:$B$18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de manutenção por cidade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'Dashboard'!I15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'Dashboard'!$D$16:$D$25</f>
            </numRef>
          </cat>
          <val>
            <numRef>
              <f>'Dashboard'!$I$16:$I$25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Cidade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(R$)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Quantidade de manutenções por mês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'Dashboard'!B22</f>
            </strRef>
          </tx>
          <spPr>
            <a:ln xmlns:a="http://schemas.openxmlformats.org/drawingml/2006/main">
              <a:solidFill>
                <a:srgbClr val="06B6D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'Dashboard'!$A$23:$A$30</f>
            </numRef>
          </cat>
          <val>
            <numRef>
              <f>'Dashboard'!$B$23:$B$30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Quantidade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18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34</row>
      <rowOff>0</rowOff>
    </from>
    <ext cx="504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17" customWidth="1" min="2" max="2"/>
    <col width="25" customWidth="1" min="3" max="3"/>
    <col width="20" customWidth="1" min="4" max="4"/>
    <col width="18" customWidth="1" min="5" max="5"/>
    <col width="20" customWidth="1" min="6" max="6"/>
    <col width="20" customWidth="1" min="7" max="7"/>
    <col width="19" customWidth="1" min="8" max="8"/>
    <col width="19" customWidth="1" min="9" max="9"/>
    <col width="18" customWidth="1" min="10" max="10"/>
    <col width="17" customWidth="1" min="11" max="11"/>
    <col width="18" customWidth="1" min="12" max="12"/>
    <col width="19" customWidth="1" min="13" max="13"/>
    <col width="18" customWidth="1" min="14" max="14"/>
    <col width="22" customWidth="1" min="15" max="15"/>
    <col width="25" customWidth="1" min="16" max="16"/>
    <col width="38" customWidth="1" min="17" max="17"/>
  </cols>
  <sheetData>
    <row r="1" ht="27" customHeight="1">
      <c r="A1" s="1" t="inlineStr">
        <is>
          <t>PMOC | Cadastro técnico de equipamentos de climatização</t>
        </is>
      </c>
    </row>
    <row r="2">
      <c r="A2" s="2" t="inlineStr">
        <is>
          <t>Preencha as células amarelas. As colunas de próxima manutenção e status são calculadas automaticamente.</t>
        </is>
      </c>
    </row>
    <row r="3"/>
    <row r="4" ht="33" customHeight="1">
      <c r="A4" s="3" t="inlineStr">
        <is>
          <t>ID do equipamento</t>
        </is>
      </c>
      <c r="B4" s="3" t="inlineStr">
        <is>
          <t>Patrimônio</t>
        </is>
      </c>
      <c r="C4" s="3" t="inlineStr">
        <is>
          <t>Ambiente/Local</t>
        </is>
      </c>
      <c r="D4" s="3" t="inlineStr">
        <is>
          <t>Unidade/Filial</t>
        </is>
      </c>
      <c r="E4" s="3" t="inlineStr">
        <is>
          <t>Cidade</t>
        </is>
      </c>
      <c r="F4" s="3" t="inlineStr">
        <is>
          <t>Tipo de equipamento</t>
        </is>
      </c>
      <c r="G4" s="3" t="inlineStr">
        <is>
          <t>Fabricante</t>
        </is>
      </c>
      <c r="H4" s="3" t="inlineStr">
        <is>
          <t>Modelo</t>
        </is>
      </c>
      <c r="I4" s="3" t="inlineStr">
        <is>
          <t>Capacidade (BTU/h)</t>
        </is>
      </c>
      <c r="J4" s="3" t="inlineStr">
        <is>
          <t>Fluido refrigerante</t>
        </is>
      </c>
      <c r="K4" s="3" t="inlineStr">
        <is>
          <t>Data de instalação</t>
        </is>
      </c>
      <c r="L4" s="3" t="inlineStr">
        <is>
          <t>Última manutenção</t>
        </is>
      </c>
      <c r="M4" s="3" t="inlineStr">
        <is>
          <t>Próxima manutenção</t>
        </is>
      </c>
      <c r="N4" s="3" t="inlineStr">
        <is>
          <t>Frequência (dias)</t>
        </is>
      </c>
      <c r="O4" s="3" t="inlineStr">
        <is>
          <t>Responsável técnico</t>
        </is>
      </c>
      <c r="P4" s="3" t="inlineStr">
        <is>
          <t>Status</t>
        </is>
      </c>
      <c r="Q4" s="3" t="inlineStr">
        <is>
          <t>Observações</t>
        </is>
      </c>
    </row>
    <row r="5">
      <c r="A5" s="4" t="inlineStr">
        <is>
          <t>EQP-001</t>
        </is>
      </c>
      <c r="B5" s="4" t="inlineStr">
        <is>
          <t>PAT-2026-001</t>
        </is>
      </c>
      <c r="C5" s="5" t="inlineStr">
        <is>
          <t>Recepção</t>
        </is>
      </c>
      <c r="D5" s="5" t="inlineStr">
        <is>
          <t>Matriz</t>
        </is>
      </c>
      <c r="E5" s="4" t="inlineStr">
        <is>
          <t>São Paulo</t>
        </is>
      </c>
      <c r="F5" s="4" t="inlineStr">
        <is>
          <t>Split</t>
        </is>
      </c>
      <c r="G5" s="5" t="inlineStr">
        <is>
          <t>Daikin</t>
        </is>
      </c>
      <c r="H5" s="5" t="inlineStr">
        <is>
          <t>FTKP18Q5VL</t>
        </is>
      </c>
      <c r="I5" s="32" t="n">
        <v>18000</v>
      </c>
      <c r="J5" s="4" t="inlineStr">
        <is>
          <t>R-32</t>
        </is>
      </c>
      <c r="K5" s="7" t="n">
        <v>46081</v>
      </c>
      <c r="L5" s="7" t="n">
        <v>46246</v>
      </c>
      <c r="M5" s="8">
        <f>IF(OR(L5="",N5=""),"",IFERROR(L5+N5,""))</f>
        <v/>
      </c>
      <c r="N5" s="9" t="n">
        <v>90</v>
      </c>
      <c r="O5" s="5" t="inlineStr">
        <is>
          <t>João Silva</t>
        </is>
      </c>
      <c r="P5" s="10">
        <f>IF(OR(M5="",N5=""),"",IF(M5&lt;TODAY(),"Vencida",IF(M5&lt;=TODAY()+30,"Próxima do vencimento","Em dia")))</f>
        <v/>
      </c>
      <c r="Q5" s="5" t="inlineStr">
        <is>
          <t>Higienização programada para o ciclo trimestral.</t>
        </is>
      </c>
    </row>
    <row r="6">
      <c r="A6" s="4" t="inlineStr">
        <is>
          <t>EQP-002</t>
        </is>
      </c>
      <c r="B6" s="4" t="inlineStr">
        <is>
          <t>PAT-2026-002</t>
        </is>
      </c>
      <c r="C6" s="5" t="inlineStr">
        <is>
          <t>Sala de reunião 01</t>
        </is>
      </c>
      <c r="D6" s="5" t="inlineStr">
        <is>
          <t>Matriz</t>
        </is>
      </c>
      <c r="E6" s="4" t="inlineStr">
        <is>
          <t>Rio de Janeiro</t>
        </is>
      </c>
      <c r="F6" s="4" t="inlineStr">
        <is>
          <t>Cassete</t>
        </is>
      </c>
      <c r="G6" s="5" t="inlineStr">
        <is>
          <t>LG</t>
        </is>
      </c>
      <c r="H6" s="5" t="inlineStr">
        <is>
          <t>AT-Q36GPLP0</t>
        </is>
      </c>
      <c r="I6" s="32" t="n">
        <v>36000</v>
      </c>
      <c r="J6" s="4" t="inlineStr">
        <is>
          <t>R-410A</t>
        </is>
      </c>
      <c r="K6" s="7" t="n">
        <v>46056</v>
      </c>
      <c r="L6" s="7" t="n">
        <v>46223</v>
      </c>
      <c r="M6" s="11">
        <f>IF(OR(L6="",N6=""),"",IFERROR(L6+N6,""))</f>
        <v/>
      </c>
      <c r="N6" s="9" t="n">
        <v>30</v>
      </c>
      <c r="O6" s="5" t="inlineStr">
        <is>
          <t>Maria Oliveira</t>
        </is>
      </c>
      <c r="P6" s="12">
        <f>IF(OR(M6="",N6=""),"",IF(M6&lt;TODAY(),"Vencida",IF(M6&lt;=TODAY()+30,"Próxima do vencimento","Em dia")))</f>
        <v/>
      </c>
      <c r="Q6" s="5" t="inlineStr">
        <is>
          <t>Troca de filtros indicada no próximo atendimento.</t>
        </is>
      </c>
    </row>
    <row r="7">
      <c r="A7" s="4" t="inlineStr">
        <is>
          <t>EQP-003</t>
        </is>
      </c>
      <c r="B7" s="4" t="inlineStr">
        <is>
          <t>PAT-2026-003</t>
        </is>
      </c>
      <c r="C7" s="5" t="inlineStr">
        <is>
          <t>CPD</t>
        </is>
      </c>
      <c r="D7" s="5" t="inlineStr">
        <is>
          <t>Filial Centro</t>
        </is>
      </c>
      <c r="E7" s="4" t="inlineStr">
        <is>
          <t>Belo Horizonte</t>
        </is>
      </c>
      <c r="F7" s="4" t="inlineStr">
        <is>
          <t>Split</t>
        </is>
      </c>
      <c r="G7" s="5" t="inlineStr">
        <is>
          <t>Mitsubishi Electric</t>
        </is>
      </c>
      <c r="H7" s="5" t="inlineStr">
        <is>
          <t>MSZ-HR35VF</t>
        </is>
      </c>
      <c r="I7" s="32" t="n">
        <v>12000</v>
      </c>
      <c r="J7" s="4" t="inlineStr">
        <is>
          <t>R-32</t>
        </is>
      </c>
      <c r="K7" s="7" t="n">
        <v>46101</v>
      </c>
      <c r="L7" s="7" t="n">
        <v>46244</v>
      </c>
      <c r="M7" s="8">
        <f>IF(OR(L7="",N7=""),"",IFERROR(L7+N7,""))</f>
        <v/>
      </c>
      <c r="N7" s="9" t="n">
        <v>30</v>
      </c>
      <c r="O7" s="5" t="inlineStr">
        <is>
          <t>Pedro Santos</t>
        </is>
      </c>
      <c r="P7" s="10">
        <f>IF(OR(M7="",N7=""),"",IF(M7&lt;TODAY(),"Vencida",IF(M7&lt;=TODAY()+30,"Próxima do vencimento","Em dia")))</f>
        <v/>
      </c>
      <c r="Q7" s="5" t="inlineStr">
        <is>
          <t>Controle reforçado de temperatura do ambiente crítico.</t>
        </is>
      </c>
    </row>
    <row r="8">
      <c r="A8" s="4" t="inlineStr">
        <is>
          <t>EQP-004</t>
        </is>
      </c>
      <c r="B8" s="4" t="inlineStr">
        <is>
          <t>PAT-2026-004</t>
        </is>
      </c>
      <c r="C8" s="5" t="inlineStr">
        <is>
          <t>Auditório</t>
        </is>
      </c>
      <c r="D8" s="5" t="inlineStr">
        <is>
          <t>Filial Sul</t>
        </is>
      </c>
      <c r="E8" s="4" t="inlineStr">
        <is>
          <t>Curitiba</t>
        </is>
      </c>
      <c r="F8" s="4" t="inlineStr">
        <is>
          <t>Rooftop</t>
        </is>
      </c>
      <c r="G8" s="5" t="inlineStr">
        <is>
          <t>Trane</t>
        </is>
      </c>
      <c r="H8" s="5" t="inlineStr">
        <is>
          <t>YSC060E</t>
        </is>
      </c>
      <c r="I8" s="32" t="n">
        <v>60000</v>
      </c>
      <c r="J8" s="4" t="inlineStr">
        <is>
          <t>R-410A</t>
        </is>
      </c>
      <c r="K8" s="7" t="n">
        <v>46041</v>
      </c>
      <c r="L8" s="7" t="n">
        <v>46204</v>
      </c>
      <c r="M8" s="11">
        <f>IF(OR(L8="",N8=""),"",IFERROR(L8+N8,""))</f>
        <v/>
      </c>
      <c r="N8" s="9" t="n">
        <v>90</v>
      </c>
      <c r="O8" s="5" t="inlineStr">
        <is>
          <t>Ana Souza</t>
        </is>
      </c>
      <c r="P8" s="12">
        <f>IF(OR(M8="",N8=""),"",IF(M8&lt;TODAY(),"Vencida",IF(M8&lt;=TODAY()+30,"Próxima do vencimento","Em dia")))</f>
        <v/>
      </c>
      <c r="Q8" s="5" t="inlineStr">
        <is>
          <t>Verificar integridade das correias na próxima preventiva.</t>
        </is>
      </c>
    </row>
    <row r="9">
      <c r="A9" s="4" t="inlineStr">
        <is>
          <t>EQP-005</t>
        </is>
      </c>
      <c r="B9" s="4" t="inlineStr">
        <is>
          <t>PAT-2026-005</t>
        </is>
      </c>
      <c r="C9" s="5" t="inlineStr">
        <is>
          <t>Atendimento ao cliente</t>
        </is>
      </c>
      <c r="D9" s="5" t="inlineStr">
        <is>
          <t>Filial Sul</t>
        </is>
      </c>
      <c r="E9" s="4" t="inlineStr">
        <is>
          <t>Porto Alegre</t>
        </is>
      </c>
      <c r="F9" s="4" t="inlineStr">
        <is>
          <t>Piso-teto</t>
        </is>
      </c>
      <c r="G9" s="5" t="inlineStr">
        <is>
          <t>Carrier</t>
        </is>
      </c>
      <c r="H9" s="5" t="inlineStr">
        <is>
          <t>42XQM036</t>
        </is>
      </c>
      <c r="I9" s="32" t="n">
        <v>36000</v>
      </c>
      <c r="J9" s="4" t="inlineStr">
        <is>
          <t>R-410A</t>
        </is>
      </c>
      <c r="K9" s="7" t="n">
        <v>46116</v>
      </c>
      <c r="L9" s="7" t="n">
        <v>46254</v>
      </c>
      <c r="M9" s="8">
        <f>IF(OR(L9="",N9=""),"",IFERROR(L9+N9,""))</f>
        <v/>
      </c>
      <c r="N9" s="9" t="n">
        <v>30</v>
      </c>
      <c r="O9" s="5" t="inlineStr">
        <is>
          <t>Carlos Pereira</t>
        </is>
      </c>
      <c r="P9" s="10">
        <f>IF(OR(M9="",N9=""),"",IF(M9&lt;TODAY(),"Vencida",IF(M9&lt;=TODAY()+30,"Próxima do vencimento","Em dia")))</f>
        <v/>
      </c>
      <c r="Q9" s="5" t="inlineStr">
        <is>
          <t>Dreno monitorado após limpeza técnica.</t>
        </is>
      </c>
    </row>
    <row r="10">
      <c r="A10" s="4" t="inlineStr">
        <is>
          <t>EQP-006</t>
        </is>
      </c>
      <c r="B10" s="4" t="inlineStr">
        <is>
          <t>PAT-2026-006</t>
        </is>
      </c>
      <c r="C10" s="5" t="inlineStr">
        <is>
          <t>Financeiro</t>
        </is>
      </c>
      <c r="D10" s="5" t="inlineStr">
        <is>
          <t>Filial Nordeste</t>
        </is>
      </c>
      <c r="E10" s="4" t="inlineStr">
        <is>
          <t>Salvador</t>
        </is>
      </c>
      <c r="F10" s="4" t="inlineStr">
        <is>
          <t>Split</t>
        </is>
      </c>
      <c r="G10" s="5" t="inlineStr">
        <is>
          <t>Samsung</t>
        </is>
      </c>
      <c r="H10" s="5" t="inlineStr">
        <is>
          <t>AR24CVFAMWK</t>
        </is>
      </c>
      <c r="I10" s="32" t="n">
        <v>24000</v>
      </c>
      <c r="J10" s="4" t="inlineStr">
        <is>
          <t>R-32</t>
        </is>
      </c>
      <c r="K10" s="7" t="n">
        <v>46071</v>
      </c>
      <c r="L10" s="7" t="n">
        <v>46188</v>
      </c>
      <c r="M10" s="11">
        <f>IF(OR(L10="",N10=""),"",IFERROR(L10+N10,""))</f>
        <v/>
      </c>
      <c r="N10" s="9" t="n">
        <v>60</v>
      </c>
      <c r="O10" s="5" t="inlineStr">
        <is>
          <t>Juliana Costa</t>
        </is>
      </c>
      <c r="P10" s="12">
        <f>IF(OR(M10="",N10=""),"",IF(M10&lt;TODAY(),"Vencida",IF(M10&lt;=TODAY()+30,"Próxima do vencimento","Em dia")))</f>
        <v/>
      </c>
      <c r="Q10" s="5" t="inlineStr">
        <is>
          <t>Recomendada inspeção de isolamento térmico.</t>
        </is>
      </c>
    </row>
    <row r="11">
      <c r="A11" s="4" t="inlineStr">
        <is>
          <t>EQP-007</t>
        </is>
      </c>
      <c r="B11" s="4" t="inlineStr">
        <is>
          <t>PAT-2026-007</t>
        </is>
      </c>
      <c r="C11" s="5" t="inlineStr">
        <is>
          <t>Laboratório</t>
        </is>
      </c>
      <c r="D11" s="5" t="inlineStr">
        <is>
          <t>Filial Nordeste</t>
        </is>
      </c>
      <c r="E11" s="4" t="inlineStr">
        <is>
          <t>Recife</t>
        </is>
      </c>
      <c r="F11" s="4" t="inlineStr">
        <is>
          <t>Cassete</t>
        </is>
      </c>
      <c r="G11" s="5" t="inlineStr">
        <is>
          <t>Daikin</t>
        </is>
      </c>
      <c r="H11" s="5" t="inlineStr">
        <is>
          <t>FCQ36PVLU</t>
        </is>
      </c>
      <c r="I11" s="32" t="n">
        <v>36000</v>
      </c>
      <c r="J11" s="4" t="inlineStr">
        <is>
          <t>R-410A</t>
        </is>
      </c>
      <c r="K11" s="7" t="n">
        <v>46051</v>
      </c>
      <c r="L11" s="7" t="n">
        <v>46162</v>
      </c>
      <c r="M11" s="8">
        <f>IF(OR(L11="",N11=""),"",IFERROR(L11+N11,""))</f>
        <v/>
      </c>
      <c r="N11" s="9" t="n">
        <v>90</v>
      </c>
      <c r="O11" s="5" t="inlineStr">
        <is>
          <t>Rafael Almeida</t>
        </is>
      </c>
      <c r="P11" s="10">
        <f>IF(OR(M11="",N11=""),"",IF(M11&lt;TODAY(),"Vencida",IF(M11&lt;=TODAY()+30,"Próxima do vencimento","Em dia")))</f>
        <v/>
      </c>
      <c r="Q11" s="5" t="inlineStr">
        <is>
          <t>Acompanhar condição da serpentina e renovação de ar.</t>
        </is>
      </c>
    </row>
    <row r="12">
      <c r="A12" s="4" t="inlineStr">
        <is>
          <t>EQP-008</t>
        </is>
      </c>
      <c r="B12" s="4" t="inlineStr">
        <is>
          <t>PAT-2026-008</t>
        </is>
      </c>
      <c r="C12" s="5" t="inlineStr">
        <is>
          <t>Almoxarifado</t>
        </is>
      </c>
      <c r="D12" s="5" t="inlineStr">
        <is>
          <t>Filial Norte</t>
        </is>
      </c>
      <c r="E12" s="4" t="inlineStr">
        <is>
          <t>Fortaleza</t>
        </is>
      </c>
      <c r="F12" s="4" t="inlineStr">
        <is>
          <t>Piso-teto</t>
        </is>
      </c>
      <c r="G12" s="5" t="inlineStr">
        <is>
          <t>Elgin</t>
        </is>
      </c>
      <c r="H12" s="5" t="inlineStr">
        <is>
          <t>PJFI36B2IA</t>
        </is>
      </c>
      <c r="I12" s="32" t="n">
        <v>36000</v>
      </c>
      <c r="J12" s="4" t="inlineStr">
        <is>
          <t>R-410A</t>
        </is>
      </c>
      <c r="K12" s="7" t="n">
        <v>46126</v>
      </c>
      <c r="L12" s="7" t="n">
        <v>46249</v>
      </c>
      <c r="M12" s="11">
        <f>IF(OR(L12="",N12=""),"",IFERROR(L12+N12,""))</f>
        <v/>
      </c>
      <c r="N12" s="9" t="n">
        <v>60</v>
      </c>
      <c r="O12" s="5" t="inlineStr">
        <is>
          <t>Camila Ferreira</t>
        </is>
      </c>
      <c r="P12" s="12">
        <f>IF(OR(M12="",N12=""),"",IF(M12&lt;TODAY(),"Vencida",IF(M12&lt;=TODAY()+30,"Próxima do vencimento","Em dia")))</f>
        <v/>
      </c>
      <c r="Q12" s="5" t="inlineStr">
        <is>
          <t>Equipamento com operação estável no último ciclo.</t>
        </is>
      </c>
    </row>
    <row r="13">
      <c r="A13" s="4" t="inlineStr">
        <is>
          <t>EQP-009</t>
        </is>
      </c>
      <c r="B13" s="4" t="inlineStr">
        <is>
          <t>PAT-2026-009</t>
        </is>
      </c>
      <c r="C13" s="5" t="inlineStr">
        <is>
          <t>Diretoria</t>
        </is>
      </c>
      <c r="D13" s="5" t="inlineStr">
        <is>
          <t>Unidade Administrativa</t>
        </is>
      </c>
      <c r="E13" s="4" t="inlineStr">
        <is>
          <t>Brasília</t>
        </is>
      </c>
      <c r="F13" s="4" t="inlineStr">
        <is>
          <t>Split</t>
        </is>
      </c>
      <c r="G13" s="5" t="inlineStr">
        <is>
          <t>Fujitsu</t>
        </is>
      </c>
      <c r="H13" s="5" t="inlineStr">
        <is>
          <t>ASBG24LFCA</t>
        </is>
      </c>
      <c r="I13" s="32" t="n">
        <v>24000</v>
      </c>
      <c r="J13" s="4" t="inlineStr">
        <is>
          <t>R-410A</t>
        </is>
      </c>
      <c r="K13" s="7" t="n">
        <v>46091</v>
      </c>
      <c r="L13" s="7" t="n">
        <v>46233</v>
      </c>
      <c r="M13" s="8">
        <f>IF(OR(L13="",N13=""),"",IFERROR(L13+N13,""))</f>
        <v/>
      </c>
      <c r="N13" s="9" t="n">
        <v>30</v>
      </c>
      <c r="O13" s="5" t="inlineStr">
        <is>
          <t>Lucas Rodrigues</t>
        </is>
      </c>
      <c r="P13" s="10">
        <f>IF(OR(M13="",N13=""),"",IF(M13&lt;TODAY(),"Vencida",IF(M13&lt;=TODAY()+30,"Próxima do vencimento","Em dia")))</f>
        <v/>
      </c>
      <c r="Q13" s="5" t="inlineStr">
        <is>
          <t>Validar limpeza de filtro no atendimento agendado.</t>
        </is>
      </c>
    </row>
    <row r="14">
      <c r="A14" s="4" t="inlineStr">
        <is>
          <t>EQP-010</t>
        </is>
      </c>
      <c r="B14" s="4" t="inlineStr">
        <is>
          <t>PAT-2026-010</t>
        </is>
      </c>
      <c r="C14" s="5" t="inlineStr">
        <is>
          <t>Showroom</t>
        </is>
      </c>
      <c r="D14" s="5" t="inlineStr">
        <is>
          <t>Unidade Interior</t>
        </is>
      </c>
      <c r="E14" s="4" t="inlineStr">
        <is>
          <t>Campinas</t>
        </is>
      </c>
      <c r="F14" s="4" t="inlineStr">
        <is>
          <t>Rooftop</t>
        </is>
      </c>
      <c r="G14" s="5" t="inlineStr">
        <is>
          <t>York</t>
        </is>
      </c>
      <c r="H14" s="5" t="inlineStr">
        <is>
          <t>ZJ090A</t>
        </is>
      </c>
      <c r="I14" s="32" t="n">
        <v>60000</v>
      </c>
      <c r="J14" s="4" t="inlineStr">
        <is>
          <t>R-410A</t>
        </is>
      </c>
      <c r="K14" s="7" t="n">
        <v>46031</v>
      </c>
      <c r="L14" s="7" t="n">
        <v>46047</v>
      </c>
      <c r="M14" s="11">
        <f>IF(OR(L14="",N14=""),"",IFERROR(L14+N14,""))</f>
        <v/>
      </c>
      <c r="N14" s="9" t="n">
        <v>180</v>
      </c>
      <c r="O14" s="5" t="inlineStr">
        <is>
          <t>Fernanda Lima</t>
        </is>
      </c>
      <c r="P14" s="12">
        <f>IF(OR(M14="",N14=""),"",IF(M14&lt;TODAY(),"Vencida",IF(M14&lt;=TODAY()+30,"Próxima do vencimento","Em dia")))</f>
        <v/>
      </c>
      <c r="Q14" s="5" t="inlineStr">
        <is>
          <t>Necessária revisão documental do histórico de operação.</t>
        </is>
      </c>
    </row>
    <row r="15">
      <c r="A15" s="4" t="n"/>
      <c r="B15" s="4" t="n"/>
      <c r="C15" s="5" t="n"/>
      <c r="D15" s="5" t="n"/>
      <c r="E15" s="4" t="n"/>
      <c r="F15" s="4" t="n"/>
      <c r="G15" s="5" t="n"/>
      <c r="H15" s="5" t="n"/>
      <c r="I15" s="32" t="n"/>
      <c r="J15" s="4" t="n"/>
      <c r="K15" s="7" t="n"/>
      <c r="L15" s="7" t="n"/>
      <c r="M15" s="8">
        <f>IF(OR(L15="",N15=""),"",IFERROR(L15+N15,""))</f>
        <v/>
      </c>
      <c r="N15" s="9" t="n"/>
      <c r="O15" s="5" t="n"/>
      <c r="P15" s="10">
        <f>IF(OR(M15="",N15=""),"",IF(M15&lt;TODAY(),"Vencida",IF(M15&lt;=TODAY()+30,"Próxima do vencimento","Em dia")))</f>
        <v/>
      </c>
      <c r="Q15" s="5" t="n"/>
    </row>
    <row r="16">
      <c r="A16" s="4" t="n"/>
      <c r="B16" s="4" t="n"/>
      <c r="C16" s="5" t="n"/>
      <c r="D16" s="5" t="n"/>
      <c r="E16" s="4" t="n"/>
      <c r="F16" s="4" t="n"/>
      <c r="G16" s="5" t="n"/>
      <c r="H16" s="5" t="n"/>
      <c r="I16" s="32" t="n"/>
      <c r="J16" s="4" t="n"/>
      <c r="K16" s="7" t="n"/>
      <c r="L16" s="7" t="n"/>
      <c r="M16" s="11">
        <f>IF(OR(L16="",N16=""),"",IFERROR(L16+N16,""))</f>
        <v/>
      </c>
      <c r="N16" s="9" t="n"/>
      <c r="O16" s="5" t="n"/>
      <c r="P16" s="12">
        <f>IF(OR(M16="",N16=""),"",IF(M16&lt;TODAY(),"Vencida",IF(M16&lt;=TODAY()+30,"Próxima do vencimento","Em dia")))</f>
        <v/>
      </c>
      <c r="Q16" s="5" t="n"/>
    </row>
    <row r="17">
      <c r="A17" s="4" t="n"/>
      <c r="B17" s="4" t="n"/>
      <c r="C17" s="5" t="n"/>
      <c r="D17" s="5" t="n"/>
      <c r="E17" s="4" t="n"/>
      <c r="F17" s="4" t="n"/>
      <c r="G17" s="5" t="n"/>
      <c r="H17" s="5" t="n"/>
      <c r="I17" s="32" t="n"/>
      <c r="J17" s="4" t="n"/>
      <c r="K17" s="7" t="n"/>
      <c r="L17" s="7" t="n"/>
      <c r="M17" s="8">
        <f>IF(OR(L17="",N17=""),"",IFERROR(L17+N17,""))</f>
        <v/>
      </c>
      <c r="N17" s="9" t="n"/>
      <c r="O17" s="5" t="n"/>
      <c r="P17" s="10">
        <f>IF(OR(M17="",N17=""),"",IF(M17&lt;TODAY(),"Vencida",IF(M17&lt;=TODAY()+30,"Próxima do vencimento","Em dia")))</f>
        <v/>
      </c>
      <c r="Q17" s="5" t="n"/>
    </row>
    <row r="18">
      <c r="A18" s="4" t="n"/>
      <c r="B18" s="4" t="n"/>
      <c r="C18" s="5" t="n"/>
      <c r="D18" s="5" t="n"/>
      <c r="E18" s="4" t="n"/>
      <c r="F18" s="4" t="n"/>
      <c r="G18" s="5" t="n"/>
      <c r="H18" s="5" t="n"/>
      <c r="I18" s="32" t="n"/>
      <c r="J18" s="4" t="n"/>
      <c r="K18" s="7" t="n"/>
      <c r="L18" s="7" t="n"/>
      <c r="M18" s="11">
        <f>IF(OR(L18="",N18=""),"",IFERROR(L18+N18,""))</f>
        <v/>
      </c>
      <c r="N18" s="9" t="n"/>
      <c r="O18" s="5" t="n"/>
      <c r="P18" s="12">
        <f>IF(OR(M18="",N18=""),"",IF(M18&lt;TODAY(),"Vencida",IF(M18&lt;=TODAY()+30,"Próxima do vencimento","Em dia")))</f>
        <v/>
      </c>
      <c r="Q18" s="5" t="n"/>
    </row>
    <row r="19">
      <c r="A19" s="4" t="n"/>
      <c r="B19" s="4" t="n"/>
      <c r="C19" s="5" t="n"/>
      <c r="D19" s="5" t="n"/>
      <c r="E19" s="4" t="n"/>
      <c r="F19" s="4" t="n"/>
      <c r="G19" s="5" t="n"/>
      <c r="H19" s="5" t="n"/>
      <c r="I19" s="32" t="n"/>
      <c r="J19" s="4" t="n"/>
      <c r="K19" s="7" t="n"/>
      <c r="L19" s="7" t="n"/>
      <c r="M19" s="8">
        <f>IF(OR(L19="",N19=""),"",IFERROR(L19+N19,""))</f>
        <v/>
      </c>
      <c r="N19" s="9" t="n"/>
      <c r="O19" s="5" t="n"/>
      <c r="P19" s="10">
        <f>IF(OR(M19="",N19=""),"",IF(M19&lt;TODAY(),"Vencida",IF(M19&lt;=TODAY()+30,"Próxima do vencimento","Em dia")))</f>
        <v/>
      </c>
      <c r="Q19" s="5" t="n"/>
    </row>
    <row r="20">
      <c r="A20" s="4" t="n"/>
      <c r="B20" s="4" t="n"/>
      <c r="C20" s="5" t="n"/>
      <c r="D20" s="5" t="n"/>
      <c r="E20" s="4" t="n"/>
      <c r="F20" s="4" t="n"/>
      <c r="G20" s="5" t="n"/>
      <c r="H20" s="5" t="n"/>
      <c r="I20" s="32" t="n"/>
      <c r="J20" s="4" t="n"/>
      <c r="K20" s="7" t="n"/>
      <c r="L20" s="7" t="n"/>
      <c r="M20" s="11">
        <f>IF(OR(L20="",N20=""),"",IFERROR(L20+N20,""))</f>
        <v/>
      </c>
      <c r="N20" s="9" t="n"/>
      <c r="O20" s="5" t="n"/>
      <c r="P20" s="12">
        <f>IF(OR(M20="",N20=""),"",IF(M20&lt;TODAY(),"Vencida",IF(M20&lt;=TODAY()+30,"Próxima do vencimento","Em dia")))</f>
        <v/>
      </c>
      <c r="Q20" s="5" t="n"/>
    </row>
    <row r="21">
      <c r="A21" s="4" t="n"/>
      <c r="B21" s="4" t="n"/>
      <c r="C21" s="5" t="n"/>
      <c r="D21" s="5" t="n"/>
      <c r="E21" s="4" t="n"/>
      <c r="F21" s="4" t="n"/>
      <c r="G21" s="5" t="n"/>
      <c r="H21" s="5" t="n"/>
      <c r="I21" s="32" t="n"/>
      <c r="J21" s="4" t="n"/>
      <c r="K21" s="7" t="n"/>
      <c r="L21" s="7" t="n"/>
      <c r="M21" s="8">
        <f>IF(OR(L21="",N21=""),"",IFERROR(L21+N21,""))</f>
        <v/>
      </c>
      <c r="N21" s="9" t="n"/>
      <c r="O21" s="5" t="n"/>
      <c r="P21" s="10">
        <f>IF(OR(M21="",N21=""),"",IF(M21&lt;TODAY(),"Vencida",IF(M21&lt;=TODAY()+30,"Próxima do vencimento","Em dia")))</f>
        <v/>
      </c>
      <c r="Q21" s="5" t="n"/>
    </row>
    <row r="22">
      <c r="A22" s="4" t="n"/>
      <c r="B22" s="4" t="n"/>
      <c r="C22" s="5" t="n"/>
      <c r="D22" s="5" t="n"/>
      <c r="E22" s="4" t="n"/>
      <c r="F22" s="4" t="n"/>
      <c r="G22" s="5" t="n"/>
      <c r="H22" s="5" t="n"/>
      <c r="I22" s="32" t="n"/>
      <c r="J22" s="4" t="n"/>
      <c r="K22" s="7" t="n"/>
      <c r="L22" s="7" t="n"/>
      <c r="M22" s="11">
        <f>IF(OR(L22="",N22=""),"",IFERROR(L22+N22,""))</f>
        <v/>
      </c>
      <c r="N22" s="9" t="n"/>
      <c r="O22" s="5" t="n"/>
      <c r="P22" s="12">
        <f>IF(OR(M22="",N22=""),"",IF(M22&lt;TODAY(),"Vencida",IF(M22&lt;=TODAY()+30,"Próxima do vencimento","Em dia")))</f>
        <v/>
      </c>
      <c r="Q22" s="5" t="n"/>
    </row>
    <row r="23">
      <c r="A23" s="4" t="n"/>
      <c r="B23" s="4" t="n"/>
      <c r="C23" s="5" t="n"/>
      <c r="D23" s="5" t="n"/>
      <c r="E23" s="4" t="n"/>
      <c r="F23" s="4" t="n"/>
      <c r="G23" s="5" t="n"/>
      <c r="H23" s="5" t="n"/>
      <c r="I23" s="32" t="n"/>
      <c r="J23" s="4" t="n"/>
      <c r="K23" s="7" t="n"/>
      <c r="L23" s="7" t="n"/>
      <c r="M23" s="8">
        <f>IF(OR(L23="",N23=""),"",IFERROR(L23+N23,""))</f>
        <v/>
      </c>
      <c r="N23" s="9" t="n"/>
      <c r="O23" s="5" t="n"/>
      <c r="P23" s="10">
        <f>IF(OR(M23="",N23=""),"",IF(M23&lt;TODAY(),"Vencida",IF(M23&lt;=TODAY()+30,"Próxima do vencimento","Em dia")))</f>
        <v/>
      </c>
      <c r="Q23" s="5" t="n"/>
    </row>
    <row r="24">
      <c r="A24" s="4" t="n"/>
      <c r="B24" s="4" t="n"/>
      <c r="C24" s="5" t="n"/>
      <c r="D24" s="5" t="n"/>
      <c r="E24" s="4" t="n"/>
      <c r="F24" s="4" t="n"/>
      <c r="G24" s="5" t="n"/>
      <c r="H24" s="5" t="n"/>
      <c r="I24" s="32" t="n"/>
      <c r="J24" s="4" t="n"/>
      <c r="K24" s="7" t="n"/>
      <c r="L24" s="7" t="n"/>
      <c r="M24" s="11">
        <f>IF(OR(L24="",N24=""),"",IFERROR(L24+N24,""))</f>
        <v/>
      </c>
      <c r="N24" s="9" t="n"/>
      <c r="O24" s="5" t="n"/>
      <c r="P24" s="12">
        <f>IF(OR(M24="",N24=""),"",IF(M24&lt;TODAY(),"Vencida",IF(M24&lt;=TODAY()+30,"Próxima do vencimento","Em dia")))</f>
        <v/>
      </c>
      <c r="Q24" s="5" t="n"/>
    </row>
    <row r="25">
      <c r="A25" s="4" t="n"/>
      <c r="B25" s="4" t="n"/>
      <c r="C25" s="5" t="n"/>
      <c r="D25" s="5" t="n"/>
      <c r="E25" s="4" t="n"/>
      <c r="F25" s="4" t="n"/>
      <c r="G25" s="5" t="n"/>
      <c r="H25" s="5" t="n"/>
      <c r="I25" s="32" t="n"/>
      <c r="J25" s="4" t="n"/>
      <c r="K25" s="7" t="n"/>
      <c r="L25" s="7" t="n"/>
      <c r="M25" s="8">
        <f>IF(OR(L25="",N25=""),"",IFERROR(L25+N25,""))</f>
        <v/>
      </c>
      <c r="N25" s="9" t="n"/>
      <c r="O25" s="5" t="n"/>
      <c r="P25" s="10">
        <f>IF(OR(M25="",N25=""),"",IF(M25&lt;TODAY(),"Vencida",IF(M25&lt;=TODAY()+30,"Próxima do vencimento","Em dia")))</f>
        <v/>
      </c>
      <c r="Q25" s="5" t="n"/>
    </row>
    <row r="26">
      <c r="A26" s="4" t="n"/>
      <c r="B26" s="4" t="n"/>
      <c r="C26" s="5" t="n"/>
      <c r="D26" s="5" t="n"/>
      <c r="E26" s="4" t="n"/>
      <c r="F26" s="4" t="n"/>
      <c r="G26" s="5" t="n"/>
      <c r="H26" s="5" t="n"/>
      <c r="I26" s="32" t="n"/>
      <c r="J26" s="4" t="n"/>
      <c r="K26" s="7" t="n"/>
      <c r="L26" s="7" t="n"/>
      <c r="M26" s="11">
        <f>IF(OR(L26="",N26=""),"",IFERROR(L26+N26,""))</f>
        <v/>
      </c>
      <c r="N26" s="9" t="n"/>
      <c r="O26" s="5" t="n"/>
      <c r="P26" s="12">
        <f>IF(OR(M26="",N26=""),"",IF(M26&lt;TODAY(),"Vencida",IF(M26&lt;=TODAY()+30,"Próxima do vencimento","Em dia")))</f>
        <v/>
      </c>
      <c r="Q26" s="5" t="n"/>
    </row>
    <row r="27">
      <c r="A27" s="4" t="n"/>
      <c r="B27" s="4" t="n"/>
      <c r="C27" s="5" t="n"/>
      <c r="D27" s="5" t="n"/>
      <c r="E27" s="4" t="n"/>
      <c r="F27" s="4" t="n"/>
      <c r="G27" s="5" t="n"/>
      <c r="H27" s="5" t="n"/>
      <c r="I27" s="32" t="n"/>
      <c r="J27" s="4" t="n"/>
      <c r="K27" s="7" t="n"/>
      <c r="L27" s="7" t="n"/>
      <c r="M27" s="8">
        <f>IF(OR(L27="",N27=""),"",IFERROR(L27+N27,""))</f>
        <v/>
      </c>
      <c r="N27" s="9" t="n"/>
      <c r="O27" s="5" t="n"/>
      <c r="P27" s="10">
        <f>IF(OR(M27="",N27=""),"",IF(M27&lt;TODAY(),"Vencida",IF(M27&lt;=TODAY()+30,"Próxima do vencimento","Em dia")))</f>
        <v/>
      </c>
      <c r="Q27" s="5" t="n"/>
    </row>
    <row r="28">
      <c r="A28" s="4" t="n"/>
      <c r="B28" s="4" t="n"/>
      <c r="C28" s="5" t="n"/>
      <c r="D28" s="5" t="n"/>
      <c r="E28" s="4" t="n"/>
      <c r="F28" s="4" t="n"/>
      <c r="G28" s="5" t="n"/>
      <c r="H28" s="5" t="n"/>
      <c r="I28" s="32" t="n"/>
      <c r="J28" s="4" t="n"/>
      <c r="K28" s="7" t="n"/>
      <c r="L28" s="7" t="n"/>
      <c r="M28" s="11">
        <f>IF(OR(L28="",N28=""),"",IFERROR(L28+N28,""))</f>
        <v/>
      </c>
      <c r="N28" s="9" t="n"/>
      <c r="O28" s="5" t="n"/>
      <c r="P28" s="12">
        <f>IF(OR(M28="",N28=""),"",IF(M28&lt;TODAY(),"Vencida",IF(M28&lt;=TODAY()+30,"Próxima do vencimento","Em dia")))</f>
        <v/>
      </c>
      <c r="Q28" s="5" t="n"/>
    </row>
    <row r="29">
      <c r="A29" s="4" t="n"/>
      <c r="B29" s="4" t="n"/>
      <c r="C29" s="5" t="n"/>
      <c r="D29" s="5" t="n"/>
      <c r="E29" s="4" t="n"/>
      <c r="F29" s="4" t="n"/>
      <c r="G29" s="5" t="n"/>
      <c r="H29" s="5" t="n"/>
      <c r="I29" s="32" t="n"/>
      <c r="J29" s="4" t="n"/>
      <c r="K29" s="7" t="n"/>
      <c r="L29" s="7" t="n"/>
      <c r="M29" s="8">
        <f>IF(OR(L29="",N29=""),"",IFERROR(L29+N29,""))</f>
        <v/>
      </c>
      <c r="N29" s="9" t="n"/>
      <c r="O29" s="5" t="n"/>
      <c r="P29" s="10">
        <f>IF(OR(M29="",N29=""),"",IF(M29&lt;TODAY(),"Vencida",IF(M29&lt;=TODAY()+30,"Próxima do vencimento","Em dia")))</f>
        <v/>
      </c>
      <c r="Q29" s="5" t="n"/>
    </row>
    <row r="30">
      <c r="A30" s="4" t="n"/>
      <c r="B30" s="4" t="n"/>
      <c r="C30" s="5" t="n"/>
      <c r="D30" s="5" t="n"/>
      <c r="E30" s="4" t="n"/>
      <c r="F30" s="4" t="n"/>
      <c r="G30" s="5" t="n"/>
      <c r="H30" s="5" t="n"/>
      <c r="I30" s="32" t="n"/>
      <c r="J30" s="4" t="n"/>
      <c r="K30" s="7" t="n"/>
      <c r="L30" s="7" t="n"/>
      <c r="M30" s="11">
        <f>IF(OR(L30="",N30=""),"",IFERROR(L30+N30,""))</f>
        <v/>
      </c>
      <c r="N30" s="9" t="n"/>
      <c r="O30" s="5" t="n"/>
      <c r="P30" s="12">
        <f>IF(OR(M30="",N30=""),"",IF(M30&lt;TODAY(),"Vencida",IF(M30&lt;=TODAY()+30,"Próxima do vencimento","Em dia")))</f>
        <v/>
      </c>
      <c r="Q30" s="5" t="n"/>
    </row>
    <row r="31">
      <c r="A31" s="4" t="n"/>
      <c r="B31" s="4" t="n"/>
      <c r="C31" s="5" t="n"/>
      <c r="D31" s="5" t="n"/>
      <c r="E31" s="4" t="n"/>
      <c r="F31" s="4" t="n"/>
      <c r="G31" s="5" t="n"/>
      <c r="H31" s="5" t="n"/>
      <c r="I31" s="32" t="n"/>
      <c r="J31" s="4" t="n"/>
      <c r="K31" s="7" t="n"/>
      <c r="L31" s="7" t="n"/>
      <c r="M31" s="8">
        <f>IF(OR(L31="",N31=""),"",IFERROR(L31+N31,""))</f>
        <v/>
      </c>
      <c r="N31" s="9" t="n"/>
      <c r="O31" s="5" t="n"/>
      <c r="P31" s="10">
        <f>IF(OR(M31="",N31=""),"",IF(M31&lt;TODAY(),"Vencida",IF(M31&lt;=TODAY()+30,"Próxima do vencimento","Em dia")))</f>
        <v/>
      </c>
      <c r="Q31" s="5" t="n"/>
    </row>
    <row r="32">
      <c r="A32" s="4" t="n"/>
      <c r="B32" s="4" t="n"/>
      <c r="C32" s="5" t="n"/>
      <c r="D32" s="5" t="n"/>
      <c r="E32" s="4" t="n"/>
      <c r="F32" s="4" t="n"/>
      <c r="G32" s="5" t="n"/>
      <c r="H32" s="5" t="n"/>
      <c r="I32" s="32" t="n"/>
      <c r="J32" s="4" t="n"/>
      <c r="K32" s="7" t="n"/>
      <c r="L32" s="7" t="n"/>
      <c r="M32" s="11">
        <f>IF(OR(L32="",N32=""),"",IFERROR(L32+N32,""))</f>
        <v/>
      </c>
      <c r="N32" s="9" t="n"/>
      <c r="O32" s="5" t="n"/>
      <c r="P32" s="12">
        <f>IF(OR(M32="",N32=""),"",IF(M32&lt;TODAY(),"Vencida",IF(M32&lt;=TODAY()+30,"Próxima do vencimento","Em dia")))</f>
        <v/>
      </c>
      <c r="Q32" s="5" t="n"/>
    </row>
    <row r="33">
      <c r="A33" s="4" t="n"/>
      <c r="B33" s="4" t="n"/>
      <c r="C33" s="5" t="n"/>
      <c r="D33" s="5" t="n"/>
      <c r="E33" s="4" t="n"/>
      <c r="F33" s="4" t="n"/>
      <c r="G33" s="5" t="n"/>
      <c r="H33" s="5" t="n"/>
      <c r="I33" s="32" t="n"/>
      <c r="J33" s="4" t="n"/>
      <c r="K33" s="7" t="n"/>
      <c r="L33" s="7" t="n"/>
      <c r="M33" s="8">
        <f>IF(OR(L33="",N33=""),"",IFERROR(L33+N33,""))</f>
        <v/>
      </c>
      <c r="N33" s="9" t="n"/>
      <c r="O33" s="5" t="n"/>
      <c r="P33" s="10">
        <f>IF(OR(M33="",N33=""),"",IF(M33&lt;TODAY(),"Vencida",IF(M33&lt;=TODAY()+30,"Próxima do vencimento","Em dia")))</f>
        <v/>
      </c>
      <c r="Q33" s="5" t="n"/>
    </row>
    <row r="34">
      <c r="A34" s="4" t="n"/>
      <c r="B34" s="4" t="n"/>
      <c r="C34" s="5" t="n"/>
      <c r="D34" s="5" t="n"/>
      <c r="E34" s="4" t="n"/>
      <c r="F34" s="4" t="n"/>
      <c r="G34" s="5" t="n"/>
      <c r="H34" s="5" t="n"/>
      <c r="I34" s="32" t="n"/>
      <c r="J34" s="4" t="n"/>
      <c r="K34" s="7" t="n"/>
      <c r="L34" s="7" t="n"/>
      <c r="M34" s="11">
        <f>IF(OR(L34="",N34=""),"",IFERROR(L34+N34,""))</f>
        <v/>
      </c>
      <c r="N34" s="9" t="n"/>
      <c r="O34" s="5" t="n"/>
      <c r="P34" s="12">
        <f>IF(OR(M34="",N34=""),"",IF(M34&lt;TODAY(),"Vencida",IF(M34&lt;=TODAY()+30,"Próxima do vencimento","Em dia")))</f>
        <v/>
      </c>
      <c r="Q34" s="5" t="n"/>
    </row>
    <row r="35">
      <c r="A35" s="4" t="n"/>
      <c r="B35" s="4" t="n"/>
      <c r="C35" s="5" t="n"/>
      <c r="D35" s="5" t="n"/>
      <c r="E35" s="4" t="n"/>
      <c r="F35" s="4" t="n"/>
      <c r="G35" s="5" t="n"/>
      <c r="H35" s="5" t="n"/>
      <c r="I35" s="32" t="n"/>
      <c r="J35" s="4" t="n"/>
      <c r="K35" s="7" t="n"/>
      <c r="L35" s="7" t="n"/>
      <c r="M35" s="8">
        <f>IF(OR(L35="",N35=""),"",IFERROR(L35+N35,""))</f>
        <v/>
      </c>
      <c r="N35" s="9" t="n"/>
      <c r="O35" s="5" t="n"/>
      <c r="P35" s="10">
        <f>IF(OR(M35="",N35=""),"",IF(M35&lt;TODAY(),"Vencida",IF(M35&lt;=TODAY()+30,"Próxima do vencimento","Em dia")))</f>
        <v/>
      </c>
      <c r="Q35" s="5" t="n"/>
    </row>
    <row r="36">
      <c r="A36" s="4" t="n"/>
      <c r="B36" s="4" t="n"/>
      <c r="C36" s="5" t="n"/>
      <c r="D36" s="5" t="n"/>
      <c r="E36" s="4" t="n"/>
      <c r="F36" s="4" t="n"/>
      <c r="G36" s="5" t="n"/>
      <c r="H36" s="5" t="n"/>
      <c r="I36" s="32" t="n"/>
      <c r="J36" s="4" t="n"/>
      <c r="K36" s="7" t="n"/>
      <c r="L36" s="7" t="n"/>
      <c r="M36" s="11">
        <f>IF(OR(L36="",N36=""),"",IFERROR(L36+N36,""))</f>
        <v/>
      </c>
      <c r="N36" s="9" t="n"/>
      <c r="O36" s="5" t="n"/>
      <c r="P36" s="12">
        <f>IF(OR(M36="",N36=""),"",IF(M36&lt;TODAY(),"Vencida",IF(M36&lt;=TODAY()+30,"Próxima do vencimento","Em dia")))</f>
        <v/>
      </c>
      <c r="Q36" s="5" t="n"/>
    </row>
    <row r="37">
      <c r="A37" s="4" t="n"/>
      <c r="B37" s="4" t="n"/>
      <c r="C37" s="5" t="n"/>
      <c r="D37" s="5" t="n"/>
      <c r="E37" s="4" t="n"/>
      <c r="F37" s="4" t="n"/>
      <c r="G37" s="5" t="n"/>
      <c r="H37" s="5" t="n"/>
      <c r="I37" s="32" t="n"/>
      <c r="J37" s="4" t="n"/>
      <c r="K37" s="7" t="n"/>
      <c r="L37" s="7" t="n"/>
      <c r="M37" s="8">
        <f>IF(OR(L37="",N37=""),"",IFERROR(L37+N37,""))</f>
        <v/>
      </c>
      <c r="N37" s="9" t="n"/>
      <c r="O37" s="5" t="n"/>
      <c r="P37" s="10">
        <f>IF(OR(M37="",N37=""),"",IF(M37&lt;TODAY(),"Vencida",IF(M37&lt;=TODAY()+30,"Próxima do vencimento","Em dia")))</f>
        <v/>
      </c>
      <c r="Q37" s="5" t="n"/>
    </row>
    <row r="38">
      <c r="A38" s="4" t="n"/>
      <c r="B38" s="4" t="n"/>
      <c r="C38" s="5" t="n"/>
      <c r="D38" s="5" t="n"/>
      <c r="E38" s="4" t="n"/>
      <c r="F38" s="4" t="n"/>
      <c r="G38" s="5" t="n"/>
      <c r="H38" s="5" t="n"/>
      <c r="I38" s="32" t="n"/>
      <c r="J38" s="4" t="n"/>
      <c r="K38" s="7" t="n"/>
      <c r="L38" s="7" t="n"/>
      <c r="M38" s="11">
        <f>IF(OR(L38="",N38=""),"",IFERROR(L38+N38,""))</f>
        <v/>
      </c>
      <c r="N38" s="9" t="n"/>
      <c r="O38" s="5" t="n"/>
      <c r="P38" s="12">
        <f>IF(OR(M38="",N38=""),"",IF(M38&lt;TODAY(),"Vencida",IF(M38&lt;=TODAY()+30,"Próxima do vencimento","Em dia")))</f>
        <v/>
      </c>
      <c r="Q38" s="5" t="n"/>
    </row>
    <row r="39">
      <c r="A39" s="4" t="n"/>
      <c r="B39" s="4" t="n"/>
      <c r="C39" s="5" t="n"/>
      <c r="D39" s="5" t="n"/>
      <c r="E39" s="4" t="n"/>
      <c r="F39" s="4" t="n"/>
      <c r="G39" s="5" t="n"/>
      <c r="H39" s="5" t="n"/>
      <c r="I39" s="32" t="n"/>
      <c r="J39" s="4" t="n"/>
      <c r="K39" s="7" t="n"/>
      <c r="L39" s="7" t="n"/>
      <c r="M39" s="8">
        <f>IF(OR(L39="",N39=""),"",IFERROR(L39+N39,""))</f>
        <v/>
      </c>
      <c r="N39" s="9" t="n"/>
      <c r="O39" s="5" t="n"/>
      <c r="P39" s="10">
        <f>IF(OR(M39="",N39=""),"",IF(M39&lt;TODAY(),"Vencida",IF(M39&lt;=TODAY()+30,"Próxima do vencimento","Em dia")))</f>
        <v/>
      </c>
      <c r="Q39" s="5" t="n"/>
    </row>
    <row r="40">
      <c r="A40" s="4" t="n"/>
      <c r="B40" s="4" t="n"/>
      <c r="C40" s="5" t="n"/>
      <c r="D40" s="5" t="n"/>
      <c r="E40" s="4" t="n"/>
      <c r="F40" s="4" t="n"/>
      <c r="G40" s="5" t="n"/>
      <c r="H40" s="5" t="n"/>
      <c r="I40" s="32" t="n"/>
      <c r="J40" s="4" t="n"/>
      <c r="K40" s="7" t="n"/>
      <c r="L40" s="7" t="n"/>
      <c r="M40" s="11">
        <f>IF(OR(L40="",N40=""),"",IFERROR(L40+N40,""))</f>
        <v/>
      </c>
      <c r="N40" s="9" t="n"/>
      <c r="O40" s="5" t="n"/>
      <c r="P40" s="12">
        <f>IF(OR(M40="",N40=""),"",IF(M40&lt;TODAY(),"Vencida",IF(M40&lt;=TODAY()+30,"Próxima do vencimento","Em dia")))</f>
        <v/>
      </c>
      <c r="Q40" s="5" t="n"/>
    </row>
    <row r="41">
      <c r="A41" s="4" t="n"/>
      <c r="B41" s="4" t="n"/>
      <c r="C41" s="5" t="n"/>
      <c r="D41" s="5" t="n"/>
      <c r="E41" s="4" t="n"/>
      <c r="F41" s="4" t="n"/>
      <c r="G41" s="5" t="n"/>
      <c r="H41" s="5" t="n"/>
      <c r="I41" s="32" t="n"/>
      <c r="J41" s="4" t="n"/>
      <c r="K41" s="7" t="n"/>
      <c r="L41" s="7" t="n"/>
      <c r="M41" s="8">
        <f>IF(OR(L41="",N41=""),"",IFERROR(L41+N41,""))</f>
        <v/>
      </c>
      <c r="N41" s="9" t="n"/>
      <c r="O41" s="5" t="n"/>
      <c r="P41" s="10">
        <f>IF(OR(M41="",N41=""),"",IF(M41&lt;TODAY(),"Vencida",IF(M41&lt;=TODAY()+30,"Próxima do vencimento","Em dia")))</f>
        <v/>
      </c>
      <c r="Q41" s="5" t="n"/>
    </row>
    <row r="42">
      <c r="A42" s="4" t="n"/>
      <c r="B42" s="4" t="n"/>
      <c r="C42" s="5" t="n"/>
      <c r="D42" s="5" t="n"/>
      <c r="E42" s="4" t="n"/>
      <c r="F42" s="4" t="n"/>
      <c r="G42" s="5" t="n"/>
      <c r="H42" s="5" t="n"/>
      <c r="I42" s="32" t="n"/>
      <c r="J42" s="4" t="n"/>
      <c r="K42" s="7" t="n"/>
      <c r="L42" s="7" t="n"/>
      <c r="M42" s="11">
        <f>IF(OR(L42="",N42=""),"",IFERROR(L42+N42,""))</f>
        <v/>
      </c>
      <c r="N42" s="9" t="n"/>
      <c r="O42" s="5" t="n"/>
      <c r="P42" s="12">
        <f>IF(OR(M42="",N42=""),"",IF(M42&lt;TODAY(),"Vencida",IF(M42&lt;=TODAY()+30,"Próxima do vencimento","Em dia")))</f>
        <v/>
      </c>
      <c r="Q42" s="5" t="n"/>
    </row>
    <row r="43">
      <c r="A43" s="4" t="n"/>
      <c r="B43" s="4" t="n"/>
      <c r="C43" s="5" t="n"/>
      <c r="D43" s="5" t="n"/>
      <c r="E43" s="4" t="n"/>
      <c r="F43" s="4" t="n"/>
      <c r="G43" s="5" t="n"/>
      <c r="H43" s="5" t="n"/>
      <c r="I43" s="32" t="n"/>
      <c r="J43" s="4" t="n"/>
      <c r="K43" s="7" t="n"/>
      <c r="L43" s="7" t="n"/>
      <c r="M43" s="8">
        <f>IF(OR(L43="",N43=""),"",IFERROR(L43+N43,""))</f>
        <v/>
      </c>
      <c r="N43" s="9" t="n"/>
      <c r="O43" s="5" t="n"/>
      <c r="P43" s="10">
        <f>IF(OR(M43="",N43=""),"",IF(M43&lt;TODAY(),"Vencida",IF(M43&lt;=TODAY()+30,"Próxima do vencimento","Em dia")))</f>
        <v/>
      </c>
      <c r="Q43" s="5" t="n"/>
    </row>
    <row r="44">
      <c r="A44" s="4" t="n"/>
      <c r="B44" s="4" t="n"/>
      <c r="C44" s="5" t="n"/>
      <c r="D44" s="5" t="n"/>
      <c r="E44" s="4" t="n"/>
      <c r="F44" s="4" t="n"/>
      <c r="G44" s="5" t="n"/>
      <c r="H44" s="5" t="n"/>
      <c r="I44" s="32" t="n"/>
      <c r="J44" s="4" t="n"/>
      <c r="K44" s="7" t="n"/>
      <c r="L44" s="7" t="n"/>
      <c r="M44" s="11">
        <f>IF(OR(L44="",N44=""),"",IFERROR(L44+N44,""))</f>
        <v/>
      </c>
      <c r="N44" s="9" t="n"/>
      <c r="O44" s="5" t="n"/>
      <c r="P44" s="12">
        <f>IF(OR(M44="",N44=""),"",IF(M44&lt;TODAY(),"Vencida",IF(M44&lt;=TODAY()+30,"Próxima do vencimento","Em dia")))</f>
        <v/>
      </c>
      <c r="Q44" s="5" t="n"/>
    </row>
    <row r="45">
      <c r="A45" s="4" t="n"/>
      <c r="B45" s="4" t="n"/>
      <c r="C45" s="5" t="n"/>
      <c r="D45" s="5" t="n"/>
      <c r="E45" s="4" t="n"/>
      <c r="F45" s="4" t="n"/>
      <c r="G45" s="5" t="n"/>
      <c r="H45" s="5" t="n"/>
      <c r="I45" s="32" t="n"/>
      <c r="J45" s="4" t="n"/>
      <c r="K45" s="7" t="n"/>
      <c r="L45" s="7" t="n"/>
      <c r="M45" s="8">
        <f>IF(OR(L45="",N45=""),"",IFERROR(L45+N45,""))</f>
        <v/>
      </c>
      <c r="N45" s="9" t="n"/>
      <c r="O45" s="5" t="n"/>
      <c r="P45" s="10">
        <f>IF(OR(M45="",N45=""),"",IF(M45&lt;TODAY(),"Vencida",IF(M45&lt;=TODAY()+30,"Próxima do vencimento","Em dia")))</f>
        <v/>
      </c>
      <c r="Q45" s="5" t="n"/>
    </row>
    <row r="46">
      <c r="A46" s="4" t="n"/>
      <c r="B46" s="4" t="n"/>
      <c r="C46" s="5" t="n"/>
      <c r="D46" s="5" t="n"/>
      <c r="E46" s="4" t="n"/>
      <c r="F46" s="4" t="n"/>
      <c r="G46" s="5" t="n"/>
      <c r="H46" s="5" t="n"/>
      <c r="I46" s="32" t="n"/>
      <c r="J46" s="4" t="n"/>
      <c r="K46" s="7" t="n"/>
      <c r="L46" s="7" t="n"/>
      <c r="M46" s="11">
        <f>IF(OR(L46="",N46=""),"",IFERROR(L46+N46,""))</f>
        <v/>
      </c>
      <c r="N46" s="9" t="n"/>
      <c r="O46" s="5" t="n"/>
      <c r="P46" s="12">
        <f>IF(OR(M46="",N46=""),"",IF(M46&lt;TODAY(),"Vencida",IF(M46&lt;=TODAY()+30,"Próxima do vencimento","Em dia")))</f>
        <v/>
      </c>
      <c r="Q46" s="5" t="n"/>
    </row>
    <row r="47">
      <c r="A47" s="4" t="n"/>
      <c r="B47" s="4" t="n"/>
      <c r="C47" s="5" t="n"/>
      <c r="D47" s="5" t="n"/>
      <c r="E47" s="4" t="n"/>
      <c r="F47" s="4" t="n"/>
      <c r="G47" s="5" t="n"/>
      <c r="H47" s="5" t="n"/>
      <c r="I47" s="32" t="n"/>
      <c r="J47" s="4" t="n"/>
      <c r="K47" s="7" t="n"/>
      <c r="L47" s="7" t="n"/>
      <c r="M47" s="8">
        <f>IF(OR(L47="",N47=""),"",IFERROR(L47+N47,""))</f>
        <v/>
      </c>
      <c r="N47" s="9" t="n"/>
      <c r="O47" s="5" t="n"/>
      <c r="P47" s="10">
        <f>IF(OR(M47="",N47=""),"",IF(M47&lt;TODAY(),"Vencida",IF(M47&lt;=TODAY()+30,"Próxima do vencimento","Em dia")))</f>
        <v/>
      </c>
      <c r="Q47" s="5" t="n"/>
    </row>
    <row r="48">
      <c r="A48" s="4" t="n"/>
      <c r="B48" s="4" t="n"/>
      <c r="C48" s="5" t="n"/>
      <c r="D48" s="5" t="n"/>
      <c r="E48" s="4" t="n"/>
      <c r="F48" s="4" t="n"/>
      <c r="G48" s="5" t="n"/>
      <c r="H48" s="5" t="n"/>
      <c r="I48" s="32" t="n"/>
      <c r="J48" s="4" t="n"/>
      <c r="K48" s="7" t="n"/>
      <c r="L48" s="7" t="n"/>
      <c r="M48" s="11">
        <f>IF(OR(L48="",N48=""),"",IFERROR(L48+N48,""))</f>
        <v/>
      </c>
      <c r="N48" s="9" t="n"/>
      <c r="O48" s="5" t="n"/>
      <c r="P48" s="12">
        <f>IF(OR(M48="",N48=""),"",IF(M48&lt;TODAY(),"Vencida",IF(M48&lt;=TODAY()+30,"Próxima do vencimento","Em dia")))</f>
        <v/>
      </c>
      <c r="Q48" s="5" t="n"/>
    </row>
    <row r="49">
      <c r="A49" s="4" t="n"/>
      <c r="B49" s="4" t="n"/>
      <c r="C49" s="5" t="n"/>
      <c r="D49" s="5" t="n"/>
      <c r="E49" s="4" t="n"/>
      <c r="F49" s="4" t="n"/>
      <c r="G49" s="5" t="n"/>
      <c r="H49" s="5" t="n"/>
      <c r="I49" s="32" t="n"/>
      <c r="J49" s="4" t="n"/>
      <c r="K49" s="7" t="n"/>
      <c r="L49" s="7" t="n"/>
      <c r="M49" s="8">
        <f>IF(OR(L49="",N49=""),"",IFERROR(L49+N49,""))</f>
        <v/>
      </c>
      <c r="N49" s="9" t="n"/>
      <c r="O49" s="5" t="n"/>
      <c r="P49" s="10">
        <f>IF(OR(M49="",N49=""),"",IF(M49&lt;TODAY(),"Vencida",IF(M49&lt;=TODAY()+30,"Próxima do vencimento","Em dia")))</f>
        <v/>
      </c>
      <c r="Q49" s="5" t="n"/>
    </row>
    <row r="50">
      <c r="A50" s="4" t="n"/>
      <c r="B50" s="4" t="n"/>
      <c r="C50" s="5" t="n"/>
      <c r="D50" s="5" t="n"/>
      <c r="E50" s="4" t="n"/>
      <c r="F50" s="4" t="n"/>
      <c r="G50" s="5" t="n"/>
      <c r="H50" s="5" t="n"/>
      <c r="I50" s="32" t="n"/>
      <c r="J50" s="4" t="n"/>
      <c r="K50" s="7" t="n"/>
      <c r="L50" s="7" t="n"/>
      <c r="M50" s="11">
        <f>IF(OR(L50="",N50=""),"",IFERROR(L50+N50,""))</f>
        <v/>
      </c>
      <c r="N50" s="9" t="n"/>
      <c r="O50" s="5" t="n"/>
      <c r="P50" s="12">
        <f>IF(OR(M50="",N50=""),"",IF(M50&lt;TODAY(),"Vencida",IF(M50&lt;=TODAY()+30,"Próxima do vencimento","Em dia")))</f>
        <v/>
      </c>
      <c r="Q50" s="5" t="n"/>
    </row>
    <row r="51">
      <c r="A51" s="4" t="n"/>
      <c r="B51" s="4" t="n"/>
      <c r="C51" s="5" t="n"/>
      <c r="D51" s="5" t="n"/>
      <c r="E51" s="4" t="n"/>
      <c r="F51" s="4" t="n"/>
      <c r="G51" s="5" t="n"/>
      <c r="H51" s="5" t="n"/>
      <c r="I51" s="32" t="n"/>
      <c r="J51" s="4" t="n"/>
      <c r="K51" s="7" t="n"/>
      <c r="L51" s="7" t="n"/>
      <c r="M51" s="8">
        <f>IF(OR(L51="",N51=""),"",IFERROR(L51+N51,""))</f>
        <v/>
      </c>
      <c r="N51" s="9" t="n"/>
      <c r="O51" s="5" t="n"/>
      <c r="P51" s="10">
        <f>IF(OR(M51="",N51=""),"",IF(M51&lt;TODAY(),"Vencida",IF(M51&lt;=TODAY()+30,"Próxima do vencimento","Em dia")))</f>
        <v/>
      </c>
      <c r="Q51" s="5" t="n"/>
    </row>
    <row r="52">
      <c r="A52" s="4" t="n"/>
      <c r="B52" s="4" t="n"/>
      <c r="C52" s="5" t="n"/>
      <c r="D52" s="5" t="n"/>
      <c r="E52" s="4" t="n"/>
      <c r="F52" s="4" t="n"/>
      <c r="G52" s="5" t="n"/>
      <c r="H52" s="5" t="n"/>
      <c r="I52" s="32" t="n"/>
      <c r="J52" s="4" t="n"/>
      <c r="K52" s="7" t="n"/>
      <c r="L52" s="7" t="n"/>
      <c r="M52" s="11">
        <f>IF(OR(L52="",N52=""),"",IFERROR(L52+N52,""))</f>
        <v/>
      </c>
      <c r="N52" s="9" t="n"/>
      <c r="O52" s="5" t="n"/>
      <c r="P52" s="12">
        <f>IF(OR(M52="",N52=""),"",IF(M52&lt;TODAY(),"Vencida",IF(M52&lt;=TODAY()+30,"Próxima do vencimento","Em dia")))</f>
        <v/>
      </c>
      <c r="Q52" s="5" t="n"/>
    </row>
    <row r="53">
      <c r="A53" s="4" t="n"/>
      <c r="B53" s="4" t="n"/>
      <c r="C53" s="5" t="n"/>
      <c r="D53" s="5" t="n"/>
      <c r="E53" s="4" t="n"/>
      <c r="F53" s="4" t="n"/>
      <c r="G53" s="5" t="n"/>
      <c r="H53" s="5" t="n"/>
      <c r="I53" s="32" t="n"/>
      <c r="J53" s="4" t="n"/>
      <c r="K53" s="7" t="n"/>
      <c r="L53" s="7" t="n"/>
      <c r="M53" s="8">
        <f>IF(OR(L53="",N53=""),"",IFERROR(L53+N53,""))</f>
        <v/>
      </c>
      <c r="N53" s="9" t="n"/>
      <c r="O53" s="5" t="n"/>
      <c r="P53" s="10">
        <f>IF(OR(M53="",N53=""),"",IF(M53&lt;TODAY(),"Vencida",IF(M53&lt;=TODAY()+30,"Próxima do vencimento","Em dia")))</f>
        <v/>
      </c>
      <c r="Q53" s="5" t="n"/>
    </row>
    <row r="54">
      <c r="A54" s="4" t="n"/>
      <c r="B54" s="4" t="n"/>
      <c r="C54" s="5" t="n"/>
      <c r="D54" s="5" t="n"/>
      <c r="E54" s="4" t="n"/>
      <c r="F54" s="4" t="n"/>
      <c r="G54" s="5" t="n"/>
      <c r="H54" s="5" t="n"/>
      <c r="I54" s="32" t="n"/>
      <c r="J54" s="4" t="n"/>
      <c r="K54" s="7" t="n"/>
      <c r="L54" s="7" t="n"/>
      <c r="M54" s="11">
        <f>IF(OR(L54="",N54=""),"",IFERROR(L54+N54,""))</f>
        <v/>
      </c>
      <c r="N54" s="9" t="n"/>
      <c r="O54" s="5" t="n"/>
      <c r="P54" s="12">
        <f>IF(OR(M54="",N54=""),"",IF(M54&lt;TODAY(),"Vencida",IF(M54&lt;=TODAY()+30,"Próxima do vencimento","Em dia")))</f>
        <v/>
      </c>
      <c r="Q54" s="5" t="n"/>
    </row>
    <row r="55">
      <c r="A55" s="4" t="n"/>
      <c r="B55" s="4" t="n"/>
      <c r="C55" s="5" t="n"/>
      <c r="D55" s="5" t="n"/>
      <c r="E55" s="4" t="n"/>
      <c r="F55" s="4" t="n"/>
      <c r="G55" s="5" t="n"/>
      <c r="H55" s="5" t="n"/>
      <c r="I55" s="32" t="n"/>
      <c r="J55" s="4" t="n"/>
      <c r="K55" s="7" t="n"/>
      <c r="L55" s="7" t="n"/>
      <c r="M55" s="8">
        <f>IF(OR(L55="",N55=""),"",IFERROR(L55+N55,""))</f>
        <v/>
      </c>
      <c r="N55" s="9" t="n"/>
      <c r="O55" s="5" t="n"/>
      <c r="P55" s="10">
        <f>IF(OR(M55="",N55=""),"",IF(M55&lt;TODAY(),"Vencida",IF(M55&lt;=TODAY()+30,"Próxima do vencimento","Em dia")))</f>
        <v/>
      </c>
      <c r="Q55" s="5" t="n"/>
    </row>
    <row r="56">
      <c r="A56" s="4" t="n"/>
      <c r="B56" s="4" t="n"/>
      <c r="C56" s="5" t="n"/>
      <c r="D56" s="5" t="n"/>
      <c r="E56" s="4" t="n"/>
      <c r="F56" s="4" t="n"/>
      <c r="G56" s="5" t="n"/>
      <c r="H56" s="5" t="n"/>
      <c r="I56" s="32" t="n"/>
      <c r="J56" s="4" t="n"/>
      <c r="K56" s="7" t="n"/>
      <c r="L56" s="7" t="n"/>
      <c r="M56" s="11">
        <f>IF(OR(L56="",N56=""),"",IFERROR(L56+N56,""))</f>
        <v/>
      </c>
      <c r="N56" s="9" t="n"/>
      <c r="O56" s="5" t="n"/>
      <c r="P56" s="12">
        <f>IF(OR(M56="",N56=""),"",IF(M56&lt;TODAY(),"Vencida",IF(M56&lt;=TODAY()+30,"Próxima do vencimento","Em dia")))</f>
        <v/>
      </c>
      <c r="Q56" s="5" t="n"/>
    </row>
    <row r="57">
      <c r="A57" s="4" t="n"/>
      <c r="B57" s="4" t="n"/>
      <c r="C57" s="5" t="n"/>
      <c r="D57" s="5" t="n"/>
      <c r="E57" s="4" t="n"/>
      <c r="F57" s="4" t="n"/>
      <c r="G57" s="5" t="n"/>
      <c r="H57" s="5" t="n"/>
      <c r="I57" s="32" t="n"/>
      <c r="J57" s="4" t="n"/>
      <c r="K57" s="7" t="n"/>
      <c r="L57" s="7" t="n"/>
      <c r="M57" s="8">
        <f>IF(OR(L57="",N57=""),"",IFERROR(L57+N57,""))</f>
        <v/>
      </c>
      <c r="N57" s="9" t="n"/>
      <c r="O57" s="5" t="n"/>
      <c r="P57" s="10">
        <f>IF(OR(M57="",N57=""),"",IF(M57&lt;TODAY(),"Vencida",IF(M57&lt;=TODAY()+30,"Próxima do vencimento","Em dia")))</f>
        <v/>
      </c>
      <c r="Q57" s="5" t="n"/>
    </row>
    <row r="58">
      <c r="A58" s="4" t="n"/>
      <c r="B58" s="4" t="n"/>
      <c r="C58" s="5" t="n"/>
      <c r="D58" s="5" t="n"/>
      <c r="E58" s="4" t="n"/>
      <c r="F58" s="4" t="n"/>
      <c r="G58" s="5" t="n"/>
      <c r="H58" s="5" t="n"/>
      <c r="I58" s="32" t="n"/>
      <c r="J58" s="4" t="n"/>
      <c r="K58" s="7" t="n"/>
      <c r="L58" s="7" t="n"/>
      <c r="M58" s="11">
        <f>IF(OR(L58="",N58=""),"",IFERROR(L58+N58,""))</f>
        <v/>
      </c>
      <c r="N58" s="9" t="n"/>
      <c r="O58" s="5" t="n"/>
      <c r="P58" s="12">
        <f>IF(OR(M58="",N58=""),"",IF(M58&lt;TODAY(),"Vencida",IF(M58&lt;=TODAY()+30,"Próxima do vencimento","Em dia")))</f>
        <v/>
      </c>
      <c r="Q58" s="5" t="n"/>
    </row>
    <row r="59">
      <c r="A59" s="4" t="n"/>
      <c r="B59" s="4" t="n"/>
      <c r="C59" s="5" t="n"/>
      <c r="D59" s="5" t="n"/>
      <c r="E59" s="4" t="n"/>
      <c r="F59" s="4" t="n"/>
      <c r="G59" s="5" t="n"/>
      <c r="H59" s="5" t="n"/>
      <c r="I59" s="32" t="n"/>
      <c r="J59" s="4" t="n"/>
      <c r="K59" s="7" t="n"/>
      <c r="L59" s="7" t="n"/>
      <c r="M59" s="8">
        <f>IF(OR(L59="",N59=""),"",IFERROR(L59+N59,""))</f>
        <v/>
      </c>
      <c r="N59" s="9" t="n"/>
      <c r="O59" s="5" t="n"/>
      <c r="P59" s="10">
        <f>IF(OR(M59="",N59=""),"",IF(M59&lt;TODAY(),"Vencida",IF(M59&lt;=TODAY()+30,"Próxima do vencimento","Em dia")))</f>
        <v/>
      </c>
      <c r="Q59" s="5" t="n"/>
    </row>
    <row r="60">
      <c r="A60" s="4" t="n"/>
      <c r="B60" s="4" t="n"/>
      <c r="C60" s="5" t="n"/>
      <c r="D60" s="5" t="n"/>
      <c r="E60" s="4" t="n"/>
      <c r="F60" s="4" t="n"/>
      <c r="G60" s="5" t="n"/>
      <c r="H60" s="5" t="n"/>
      <c r="I60" s="32" t="n"/>
      <c r="J60" s="4" t="n"/>
      <c r="K60" s="7" t="n"/>
      <c r="L60" s="7" t="n"/>
      <c r="M60" s="11">
        <f>IF(OR(L60="",N60=""),"",IFERROR(L60+N60,""))</f>
        <v/>
      </c>
      <c r="N60" s="9" t="n"/>
      <c r="O60" s="5" t="n"/>
      <c r="P60" s="12">
        <f>IF(OR(M60="",N60=""),"",IF(M60&lt;TODAY(),"Vencida",IF(M60&lt;=TODAY()+30,"Próxima do vencimento","Em dia")))</f>
        <v/>
      </c>
      <c r="Q60" s="5" t="n"/>
    </row>
    <row r="61">
      <c r="A61" s="4" t="n"/>
      <c r="B61" s="4" t="n"/>
      <c r="C61" s="5" t="n"/>
      <c r="D61" s="5" t="n"/>
      <c r="E61" s="4" t="n"/>
      <c r="F61" s="4" t="n"/>
      <c r="G61" s="5" t="n"/>
      <c r="H61" s="5" t="n"/>
      <c r="I61" s="32" t="n"/>
      <c r="J61" s="4" t="n"/>
      <c r="K61" s="7" t="n"/>
      <c r="L61" s="7" t="n"/>
      <c r="M61" s="8">
        <f>IF(OR(L61="",N61=""),"",IFERROR(L61+N61,""))</f>
        <v/>
      </c>
      <c r="N61" s="9" t="n"/>
      <c r="O61" s="5" t="n"/>
      <c r="P61" s="10">
        <f>IF(OR(M61="",N61=""),"",IF(M61&lt;TODAY(),"Vencida",IF(M61&lt;=TODAY()+30,"Próxima do vencimento","Em dia")))</f>
        <v/>
      </c>
      <c r="Q61" s="5" t="n"/>
    </row>
    <row r="62">
      <c r="A62" s="4" t="n"/>
      <c r="B62" s="4" t="n"/>
      <c r="C62" s="5" t="n"/>
      <c r="D62" s="5" t="n"/>
      <c r="E62" s="4" t="n"/>
      <c r="F62" s="4" t="n"/>
      <c r="G62" s="5" t="n"/>
      <c r="H62" s="5" t="n"/>
      <c r="I62" s="32" t="n"/>
      <c r="J62" s="4" t="n"/>
      <c r="K62" s="7" t="n"/>
      <c r="L62" s="7" t="n"/>
      <c r="M62" s="11">
        <f>IF(OR(L62="",N62=""),"",IFERROR(L62+N62,""))</f>
        <v/>
      </c>
      <c r="N62" s="9" t="n"/>
      <c r="O62" s="5" t="n"/>
      <c r="P62" s="12">
        <f>IF(OR(M62="",N62=""),"",IF(M62&lt;TODAY(),"Vencida",IF(M62&lt;=TODAY()+30,"Próxima do vencimento","Em dia")))</f>
        <v/>
      </c>
      <c r="Q62" s="5" t="n"/>
    </row>
    <row r="63">
      <c r="A63" s="4" t="n"/>
      <c r="B63" s="4" t="n"/>
      <c r="C63" s="5" t="n"/>
      <c r="D63" s="5" t="n"/>
      <c r="E63" s="4" t="n"/>
      <c r="F63" s="4" t="n"/>
      <c r="G63" s="5" t="n"/>
      <c r="H63" s="5" t="n"/>
      <c r="I63" s="32" t="n"/>
      <c r="J63" s="4" t="n"/>
      <c r="K63" s="7" t="n"/>
      <c r="L63" s="7" t="n"/>
      <c r="M63" s="8">
        <f>IF(OR(L63="",N63=""),"",IFERROR(L63+N63,""))</f>
        <v/>
      </c>
      <c r="N63" s="9" t="n"/>
      <c r="O63" s="5" t="n"/>
      <c r="P63" s="10">
        <f>IF(OR(M63="",N63=""),"",IF(M63&lt;TODAY(),"Vencida",IF(M63&lt;=TODAY()+30,"Próxima do vencimento","Em dia")))</f>
        <v/>
      </c>
      <c r="Q63" s="5" t="n"/>
    </row>
    <row r="64">
      <c r="A64" s="4" t="n"/>
      <c r="B64" s="4" t="n"/>
      <c r="C64" s="5" t="n"/>
      <c r="D64" s="5" t="n"/>
      <c r="E64" s="4" t="n"/>
      <c r="F64" s="4" t="n"/>
      <c r="G64" s="5" t="n"/>
      <c r="H64" s="5" t="n"/>
      <c r="I64" s="32" t="n"/>
      <c r="J64" s="4" t="n"/>
      <c r="K64" s="7" t="n"/>
      <c r="L64" s="7" t="n"/>
      <c r="M64" s="11">
        <f>IF(OR(L64="",N64=""),"",IFERROR(L64+N64,""))</f>
        <v/>
      </c>
      <c r="N64" s="9" t="n"/>
      <c r="O64" s="5" t="n"/>
      <c r="P64" s="12">
        <f>IF(OR(M64="",N64=""),"",IF(M64&lt;TODAY(),"Vencida",IF(M64&lt;=TODAY()+30,"Próxima do vencimento","Em dia")))</f>
        <v/>
      </c>
      <c r="Q64" s="5" t="n"/>
    </row>
    <row r="65">
      <c r="A65" s="4" t="n"/>
      <c r="B65" s="4" t="n"/>
      <c r="C65" s="5" t="n"/>
      <c r="D65" s="5" t="n"/>
      <c r="E65" s="4" t="n"/>
      <c r="F65" s="4" t="n"/>
      <c r="G65" s="5" t="n"/>
      <c r="H65" s="5" t="n"/>
      <c r="I65" s="32" t="n"/>
      <c r="J65" s="4" t="n"/>
      <c r="K65" s="7" t="n"/>
      <c r="L65" s="7" t="n"/>
      <c r="M65" s="8">
        <f>IF(OR(L65="",N65=""),"",IFERROR(L65+N65,""))</f>
        <v/>
      </c>
      <c r="N65" s="9" t="n"/>
      <c r="O65" s="5" t="n"/>
      <c r="P65" s="10">
        <f>IF(OR(M65="",N65=""),"",IF(M65&lt;TODAY(),"Vencida",IF(M65&lt;=TODAY()+30,"Próxima do vencimento","Em dia")))</f>
        <v/>
      </c>
      <c r="Q65" s="5" t="n"/>
    </row>
    <row r="66">
      <c r="A66" s="4" t="n"/>
      <c r="B66" s="4" t="n"/>
      <c r="C66" s="5" t="n"/>
      <c r="D66" s="5" t="n"/>
      <c r="E66" s="4" t="n"/>
      <c r="F66" s="4" t="n"/>
      <c r="G66" s="5" t="n"/>
      <c r="H66" s="5" t="n"/>
      <c r="I66" s="32" t="n"/>
      <c r="J66" s="4" t="n"/>
      <c r="K66" s="7" t="n"/>
      <c r="L66" s="7" t="n"/>
      <c r="M66" s="11">
        <f>IF(OR(L66="",N66=""),"",IFERROR(L66+N66,""))</f>
        <v/>
      </c>
      <c r="N66" s="9" t="n"/>
      <c r="O66" s="5" t="n"/>
      <c r="P66" s="12">
        <f>IF(OR(M66="",N66=""),"",IF(M66&lt;TODAY(),"Vencida",IF(M66&lt;=TODAY()+30,"Próxima do vencimento","Em dia")))</f>
        <v/>
      </c>
      <c r="Q66" s="5" t="n"/>
    </row>
    <row r="67">
      <c r="A67" s="4" t="n"/>
      <c r="B67" s="4" t="n"/>
      <c r="C67" s="5" t="n"/>
      <c r="D67" s="5" t="n"/>
      <c r="E67" s="4" t="n"/>
      <c r="F67" s="4" t="n"/>
      <c r="G67" s="5" t="n"/>
      <c r="H67" s="5" t="n"/>
      <c r="I67" s="32" t="n"/>
      <c r="J67" s="4" t="n"/>
      <c r="K67" s="7" t="n"/>
      <c r="L67" s="7" t="n"/>
      <c r="M67" s="8">
        <f>IF(OR(L67="",N67=""),"",IFERROR(L67+N67,""))</f>
        <v/>
      </c>
      <c r="N67" s="9" t="n"/>
      <c r="O67" s="5" t="n"/>
      <c r="P67" s="10">
        <f>IF(OR(M67="",N67=""),"",IF(M67&lt;TODAY(),"Vencida",IF(M67&lt;=TODAY()+30,"Próxima do vencimento","Em dia")))</f>
        <v/>
      </c>
      <c r="Q67" s="5" t="n"/>
    </row>
    <row r="68">
      <c r="A68" s="4" t="n"/>
      <c r="B68" s="4" t="n"/>
      <c r="C68" s="5" t="n"/>
      <c r="D68" s="5" t="n"/>
      <c r="E68" s="4" t="n"/>
      <c r="F68" s="4" t="n"/>
      <c r="G68" s="5" t="n"/>
      <c r="H68" s="5" t="n"/>
      <c r="I68" s="32" t="n"/>
      <c r="J68" s="4" t="n"/>
      <c r="K68" s="7" t="n"/>
      <c r="L68" s="7" t="n"/>
      <c r="M68" s="11">
        <f>IF(OR(L68="",N68=""),"",IFERROR(L68+N68,""))</f>
        <v/>
      </c>
      <c r="N68" s="9" t="n"/>
      <c r="O68" s="5" t="n"/>
      <c r="P68" s="12">
        <f>IF(OR(M68="",N68=""),"",IF(M68&lt;TODAY(),"Vencida",IF(M68&lt;=TODAY()+30,"Próxima do vencimento","Em dia")))</f>
        <v/>
      </c>
      <c r="Q68" s="5" t="n"/>
    </row>
    <row r="69">
      <c r="A69" s="4" t="n"/>
      <c r="B69" s="4" t="n"/>
      <c r="C69" s="5" t="n"/>
      <c r="D69" s="5" t="n"/>
      <c r="E69" s="4" t="n"/>
      <c r="F69" s="4" t="n"/>
      <c r="G69" s="5" t="n"/>
      <c r="H69" s="5" t="n"/>
      <c r="I69" s="32" t="n"/>
      <c r="J69" s="4" t="n"/>
      <c r="K69" s="7" t="n"/>
      <c r="L69" s="7" t="n"/>
      <c r="M69" s="8">
        <f>IF(OR(L69="",N69=""),"",IFERROR(L69+N69,""))</f>
        <v/>
      </c>
      <c r="N69" s="9" t="n"/>
      <c r="O69" s="5" t="n"/>
      <c r="P69" s="10">
        <f>IF(OR(M69="",N69=""),"",IF(M69&lt;TODAY(),"Vencida",IF(M69&lt;=TODAY()+30,"Próxima do vencimento","Em dia")))</f>
        <v/>
      </c>
      <c r="Q69" s="5" t="n"/>
    </row>
    <row r="70">
      <c r="A70" s="4" t="n"/>
      <c r="B70" s="4" t="n"/>
      <c r="C70" s="5" t="n"/>
      <c r="D70" s="5" t="n"/>
      <c r="E70" s="4" t="n"/>
      <c r="F70" s="4" t="n"/>
      <c r="G70" s="5" t="n"/>
      <c r="H70" s="5" t="n"/>
      <c r="I70" s="32" t="n"/>
      <c r="J70" s="4" t="n"/>
      <c r="K70" s="7" t="n"/>
      <c r="L70" s="7" t="n"/>
      <c r="M70" s="11">
        <f>IF(OR(L70="",N70=""),"",IFERROR(L70+N70,""))</f>
        <v/>
      </c>
      <c r="N70" s="9" t="n"/>
      <c r="O70" s="5" t="n"/>
      <c r="P70" s="12">
        <f>IF(OR(M70="",N70=""),"",IF(M70&lt;TODAY(),"Vencida",IF(M70&lt;=TODAY()+30,"Próxima do vencimento","Em dia")))</f>
        <v/>
      </c>
      <c r="Q70" s="5" t="n"/>
    </row>
    <row r="71">
      <c r="A71" s="4" t="n"/>
      <c r="B71" s="4" t="n"/>
      <c r="C71" s="5" t="n"/>
      <c r="D71" s="5" t="n"/>
      <c r="E71" s="4" t="n"/>
      <c r="F71" s="4" t="n"/>
      <c r="G71" s="5" t="n"/>
      <c r="H71" s="5" t="n"/>
      <c r="I71" s="32" t="n"/>
      <c r="J71" s="4" t="n"/>
      <c r="K71" s="7" t="n"/>
      <c r="L71" s="7" t="n"/>
      <c r="M71" s="8">
        <f>IF(OR(L71="",N71=""),"",IFERROR(L71+N71,""))</f>
        <v/>
      </c>
      <c r="N71" s="9" t="n"/>
      <c r="O71" s="5" t="n"/>
      <c r="P71" s="10">
        <f>IF(OR(M71="",N71=""),"",IF(M71&lt;TODAY(),"Vencida",IF(M71&lt;=TODAY()+30,"Próxima do vencimento","Em dia")))</f>
        <v/>
      </c>
      <c r="Q71" s="5" t="n"/>
    </row>
    <row r="72">
      <c r="A72" s="4" t="n"/>
      <c r="B72" s="4" t="n"/>
      <c r="C72" s="5" t="n"/>
      <c r="D72" s="5" t="n"/>
      <c r="E72" s="4" t="n"/>
      <c r="F72" s="4" t="n"/>
      <c r="G72" s="5" t="n"/>
      <c r="H72" s="5" t="n"/>
      <c r="I72" s="32" t="n"/>
      <c r="J72" s="4" t="n"/>
      <c r="K72" s="7" t="n"/>
      <c r="L72" s="7" t="n"/>
      <c r="M72" s="11">
        <f>IF(OR(L72="",N72=""),"",IFERROR(L72+N72,""))</f>
        <v/>
      </c>
      <c r="N72" s="9" t="n"/>
      <c r="O72" s="5" t="n"/>
      <c r="P72" s="12">
        <f>IF(OR(M72="",N72=""),"",IF(M72&lt;TODAY(),"Vencida",IF(M72&lt;=TODAY()+30,"Próxima do vencimento","Em dia")))</f>
        <v/>
      </c>
      <c r="Q72" s="5" t="n"/>
    </row>
    <row r="73">
      <c r="A73" s="4" t="n"/>
      <c r="B73" s="4" t="n"/>
      <c r="C73" s="5" t="n"/>
      <c r="D73" s="5" t="n"/>
      <c r="E73" s="4" t="n"/>
      <c r="F73" s="4" t="n"/>
      <c r="G73" s="5" t="n"/>
      <c r="H73" s="5" t="n"/>
      <c r="I73" s="32" t="n"/>
      <c r="J73" s="4" t="n"/>
      <c r="K73" s="7" t="n"/>
      <c r="L73" s="7" t="n"/>
      <c r="M73" s="8">
        <f>IF(OR(L73="",N73=""),"",IFERROR(L73+N73,""))</f>
        <v/>
      </c>
      <c r="N73" s="9" t="n"/>
      <c r="O73" s="5" t="n"/>
      <c r="P73" s="10">
        <f>IF(OR(M73="",N73=""),"",IF(M73&lt;TODAY(),"Vencida",IF(M73&lt;=TODAY()+30,"Próxima do vencimento","Em dia")))</f>
        <v/>
      </c>
      <c r="Q73" s="5" t="n"/>
    </row>
    <row r="74">
      <c r="A74" s="4" t="n"/>
      <c r="B74" s="4" t="n"/>
      <c r="C74" s="5" t="n"/>
      <c r="D74" s="5" t="n"/>
      <c r="E74" s="4" t="n"/>
      <c r="F74" s="4" t="n"/>
      <c r="G74" s="5" t="n"/>
      <c r="H74" s="5" t="n"/>
      <c r="I74" s="32" t="n"/>
      <c r="J74" s="4" t="n"/>
      <c r="K74" s="7" t="n"/>
      <c r="L74" s="7" t="n"/>
      <c r="M74" s="11">
        <f>IF(OR(L74="",N74=""),"",IFERROR(L74+N74,""))</f>
        <v/>
      </c>
      <c r="N74" s="9" t="n"/>
      <c r="O74" s="5" t="n"/>
      <c r="P74" s="12">
        <f>IF(OR(M74="",N74=""),"",IF(M74&lt;TODAY(),"Vencida",IF(M74&lt;=TODAY()+30,"Próxima do vencimento","Em dia")))</f>
        <v/>
      </c>
      <c r="Q74" s="5" t="n"/>
    </row>
    <row r="75">
      <c r="A75" s="4" t="n"/>
      <c r="B75" s="4" t="n"/>
      <c r="C75" s="5" t="n"/>
      <c r="D75" s="5" t="n"/>
      <c r="E75" s="4" t="n"/>
      <c r="F75" s="4" t="n"/>
      <c r="G75" s="5" t="n"/>
      <c r="H75" s="5" t="n"/>
      <c r="I75" s="32" t="n"/>
      <c r="J75" s="4" t="n"/>
      <c r="K75" s="7" t="n"/>
      <c r="L75" s="7" t="n"/>
      <c r="M75" s="8">
        <f>IF(OR(L75="",N75=""),"",IFERROR(L75+N75,""))</f>
        <v/>
      </c>
      <c r="N75" s="9" t="n"/>
      <c r="O75" s="5" t="n"/>
      <c r="P75" s="10">
        <f>IF(OR(M75="",N75=""),"",IF(M75&lt;TODAY(),"Vencida",IF(M75&lt;=TODAY()+30,"Próxima do vencimento","Em dia")))</f>
        <v/>
      </c>
      <c r="Q75" s="5" t="n"/>
    </row>
    <row r="76">
      <c r="A76" s="4" t="n"/>
      <c r="B76" s="4" t="n"/>
      <c r="C76" s="5" t="n"/>
      <c r="D76" s="5" t="n"/>
      <c r="E76" s="4" t="n"/>
      <c r="F76" s="4" t="n"/>
      <c r="G76" s="5" t="n"/>
      <c r="H76" s="5" t="n"/>
      <c r="I76" s="32" t="n"/>
      <c r="J76" s="4" t="n"/>
      <c r="K76" s="7" t="n"/>
      <c r="L76" s="7" t="n"/>
      <c r="M76" s="11">
        <f>IF(OR(L76="",N76=""),"",IFERROR(L76+N76,""))</f>
        <v/>
      </c>
      <c r="N76" s="9" t="n"/>
      <c r="O76" s="5" t="n"/>
      <c r="P76" s="12">
        <f>IF(OR(M76="",N76=""),"",IF(M76&lt;TODAY(),"Vencida",IF(M76&lt;=TODAY()+30,"Próxima do vencimento","Em dia")))</f>
        <v/>
      </c>
      <c r="Q76" s="5" t="n"/>
    </row>
    <row r="77">
      <c r="A77" s="4" t="n"/>
      <c r="B77" s="4" t="n"/>
      <c r="C77" s="5" t="n"/>
      <c r="D77" s="5" t="n"/>
      <c r="E77" s="4" t="n"/>
      <c r="F77" s="4" t="n"/>
      <c r="G77" s="5" t="n"/>
      <c r="H77" s="5" t="n"/>
      <c r="I77" s="32" t="n"/>
      <c r="J77" s="4" t="n"/>
      <c r="K77" s="7" t="n"/>
      <c r="L77" s="7" t="n"/>
      <c r="M77" s="8">
        <f>IF(OR(L77="",N77=""),"",IFERROR(L77+N77,""))</f>
        <v/>
      </c>
      <c r="N77" s="9" t="n"/>
      <c r="O77" s="5" t="n"/>
      <c r="P77" s="10">
        <f>IF(OR(M77="",N77=""),"",IF(M77&lt;TODAY(),"Vencida",IF(M77&lt;=TODAY()+30,"Próxima do vencimento","Em dia")))</f>
        <v/>
      </c>
      <c r="Q77" s="5" t="n"/>
    </row>
    <row r="78">
      <c r="A78" s="4" t="n"/>
      <c r="B78" s="4" t="n"/>
      <c r="C78" s="5" t="n"/>
      <c r="D78" s="5" t="n"/>
      <c r="E78" s="4" t="n"/>
      <c r="F78" s="4" t="n"/>
      <c r="G78" s="5" t="n"/>
      <c r="H78" s="5" t="n"/>
      <c r="I78" s="32" t="n"/>
      <c r="J78" s="4" t="n"/>
      <c r="K78" s="7" t="n"/>
      <c r="L78" s="7" t="n"/>
      <c r="M78" s="11">
        <f>IF(OR(L78="",N78=""),"",IFERROR(L78+N78,""))</f>
        <v/>
      </c>
      <c r="N78" s="9" t="n"/>
      <c r="O78" s="5" t="n"/>
      <c r="P78" s="12">
        <f>IF(OR(M78="",N78=""),"",IF(M78&lt;TODAY(),"Vencida",IF(M78&lt;=TODAY()+30,"Próxima do vencimento","Em dia")))</f>
        <v/>
      </c>
      <c r="Q78" s="5" t="n"/>
    </row>
    <row r="79">
      <c r="A79" s="4" t="n"/>
      <c r="B79" s="4" t="n"/>
      <c r="C79" s="5" t="n"/>
      <c r="D79" s="5" t="n"/>
      <c r="E79" s="4" t="n"/>
      <c r="F79" s="4" t="n"/>
      <c r="G79" s="5" t="n"/>
      <c r="H79" s="5" t="n"/>
      <c r="I79" s="32" t="n"/>
      <c r="J79" s="4" t="n"/>
      <c r="K79" s="7" t="n"/>
      <c r="L79" s="7" t="n"/>
      <c r="M79" s="8">
        <f>IF(OR(L79="",N79=""),"",IFERROR(L79+N79,""))</f>
        <v/>
      </c>
      <c r="N79" s="9" t="n"/>
      <c r="O79" s="5" t="n"/>
      <c r="P79" s="10">
        <f>IF(OR(M79="",N79=""),"",IF(M79&lt;TODAY(),"Vencida",IF(M79&lt;=TODAY()+30,"Próxima do vencimento","Em dia")))</f>
        <v/>
      </c>
      <c r="Q79" s="5" t="n"/>
    </row>
    <row r="80">
      <c r="A80" s="4" t="n"/>
      <c r="B80" s="4" t="n"/>
      <c r="C80" s="5" t="n"/>
      <c r="D80" s="5" t="n"/>
      <c r="E80" s="4" t="n"/>
      <c r="F80" s="4" t="n"/>
      <c r="G80" s="5" t="n"/>
      <c r="H80" s="5" t="n"/>
      <c r="I80" s="32" t="n"/>
      <c r="J80" s="4" t="n"/>
      <c r="K80" s="7" t="n"/>
      <c r="L80" s="7" t="n"/>
      <c r="M80" s="11">
        <f>IF(OR(L80="",N80=""),"",IFERROR(L80+N80,""))</f>
        <v/>
      </c>
      <c r="N80" s="9" t="n"/>
      <c r="O80" s="5" t="n"/>
      <c r="P80" s="12">
        <f>IF(OR(M80="",N80=""),"",IF(M80&lt;TODAY(),"Vencida",IF(M80&lt;=TODAY()+30,"Próxima do vencimento","Em dia")))</f>
        <v/>
      </c>
      <c r="Q80" s="5" t="n"/>
    </row>
    <row r="81">
      <c r="A81" s="4" t="n"/>
      <c r="B81" s="4" t="n"/>
      <c r="C81" s="5" t="n"/>
      <c r="D81" s="5" t="n"/>
      <c r="E81" s="4" t="n"/>
      <c r="F81" s="4" t="n"/>
      <c r="G81" s="5" t="n"/>
      <c r="H81" s="5" t="n"/>
      <c r="I81" s="32" t="n"/>
      <c r="J81" s="4" t="n"/>
      <c r="K81" s="7" t="n"/>
      <c r="L81" s="7" t="n"/>
      <c r="M81" s="8">
        <f>IF(OR(L81="",N81=""),"",IFERROR(L81+N81,""))</f>
        <v/>
      </c>
      <c r="N81" s="9" t="n"/>
      <c r="O81" s="5" t="n"/>
      <c r="P81" s="10">
        <f>IF(OR(M81="",N81=""),"",IF(M81&lt;TODAY(),"Vencida",IF(M81&lt;=TODAY()+30,"Próxima do vencimento","Em dia")))</f>
        <v/>
      </c>
      <c r="Q81" s="5" t="n"/>
    </row>
    <row r="82">
      <c r="A82" s="4" t="n"/>
      <c r="B82" s="4" t="n"/>
      <c r="C82" s="5" t="n"/>
      <c r="D82" s="5" t="n"/>
      <c r="E82" s="4" t="n"/>
      <c r="F82" s="4" t="n"/>
      <c r="G82" s="5" t="n"/>
      <c r="H82" s="5" t="n"/>
      <c r="I82" s="32" t="n"/>
      <c r="J82" s="4" t="n"/>
      <c r="K82" s="7" t="n"/>
      <c r="L82" s="7" t="n"/>
      <c r="M82" s="11">
        <f>IF(OR(L82="",N82=""),"",IFERROR(L82+N82,""))</f>
        <v/>
      </c>
      <c r="N82" s="9" t="n"/>
      <c r="O82" s="5" t="n"/>
      <c r="P82" s="12">
        <f>IF(OR(M82="",N82=""),"",IF(M82&lt;TODAY(),"Vencida",IF(M82&lt;=TODAY()+30,"Próxima do vencimento","Em dia")))</f>
        <v/>
      </c>
      <c r="Q82" s="5" t="n"/>
    </row>
    <row r="83">
      <c r="A83" s="4" t="n"/>
      <c r="B83" s="4" t="n"/>
      <c r="C83" s="5" t="n"/>
      <c r="D83" s="5" t="n"/>
      <c r="E83" s="4" t="n"/>
      <c r="F83" s="4" t="n"/>
      <c r="G83" s="5" t="n"/>
      <c r="H83" s="5" t="n"/>
      <c r="I83" s="32" t="n"/>
      <c r="J83" s="4" t="n"/>
      <c r="K83" s="7" t="n"/>
      <c r="L83" s="7" t="n"/>
      <c r="M83" s="8">
        <f>IF(OR(L83="",N83=""),"",IFERROR(L83+N83,""))</f>
        <v/>
      </c>
      <c r="N83" s="9" t="n"/>
      <c r="O83" s="5" t="n"/>
      <c r="P83" s="10">
        <f>IF(OR(M83="",N83=""),"",IF(M83&lt;TODAY(),"Vencida",IF(M83&lt;=TODAY()+30,"Próxima do vencimento","Em dia")))</f>
        <v/>
      </c>
      <c r="Q83" s="5" t="n"/>
    </row>
    <row r="84">
      <c r="A84" s="4" t="n"/>
      <c r="B84" s="4" t="n"/>
      <c r="C84" s="5" t="n"/>
      <c r="D84" s="5" t="n"/>
      <c r="E84" s="4" t="n"/>
      <c r="F84" s="4" t="n"/>
      <c r="G84" s="5" t="n"/>
      <c r="H84" s="5" t="n"/>
      <c r="I84" s="32" t="n"/>
      <c r="J84" s="4" t="n"/>
      <c r="K84" s="7" t="n"/>
      <c r="L84" s="7" t="n"/>
      <c r="M84" s="11">
        <f>IF(OR(L84="",N84=""),"",IFERROR(L84+N84,""))</f>
        <v/>
      </c>
      <c r="N84" s="9" t="n"/>
      <c r="O84" s="5" t="n"/>
      <c r="P84" s="12">
        <f>IF(OR(M84="",N84=""),"",IF(M84&lt;TODAY(),"Vencida",IF(M84&lt;=TODAY()+30,"Próxima do vencimento","Em dia")))</f>
        <v/>
      </c>
      <c r="Q84" s="5" t="n"/>
    </row>
    <row r="85">
      <c r="A85" s="4" t="n"/>
      <c r="B85" s="4" t="n"/>
      <c r="C85" s="5" t="n"/>
      <c r="D85" s="5" t="n"/>
      <c r="E85" s="4" t="n"/>
      <c r="F85" s="4" t="n"/>
      <c r="G85" s="5" t="n"/>
      <c r="H85" s="5" t="n"/>
      <c r="I85" s="32" t="n"/>
      <c r="J85" s="4" t="n"/>
      <c r="K85" s="7" t="n"/>
      <c r="L85" s="7" t="n"/>
      <c r="M85" s="8">
        <f>IF(OR(L85="",N85=""),"",IFERROR(L85+N85,""))</f>
        <v/>
      </c>
      <c r="N85" s="9" t="n"/>
      <c r="O85" s="5" t="n"/>
      <c r="P85" s="10">
        <f>IF(OR(M85="",N85=""),"",IF(M85&lt;TODAY(),"Vencida",IF(M85&lt;=TODAY()+30,"Próxima do vencimento","Em dia")))</f>
        <v/>
      </c>
      <c r="Q85" s="5" t="n"/>
    </row>
    <row r="86">
      <c r="A86" s="4" t="n"/>
      <c r="B86" s="4" t="n"/>
      <c r="C86" s="5" t="n"/>
      <c r="D86" s="5" t="n"/>
      <c r="E86" s="4" t="n"/>
      <c r="F86" s="4" t="n"/>
      <c r="G86" s="5" t="n"/>
      <c r="H86" s="5" t="n"/>
      <c r="I86" s="32" t="n"/>
      <c r="J86" s="4" t="n"/>
      <c r="K86" s="7" t="n"/>
      <c r="L86" s="7" t="n"/>
      <c r="M86" s="11">
        <f>IF(OR(L86="",N86=""),"",IFERROR(L86+N86,""))</f>
        <v/>
      </c>
      <c r="N86" s="9" t="n"/>
      <c r="O86" s="5" t="n"/>
      <c r="P86" s="12">
        <f>IF(OR(M86="",N86=""),"",IF(M86&lt;TODAY(),"Vencida",IF(M86&lt;=TODAY()+30,"Próxima do vencimento","Em dia")))</f>
        <v/>
      </c>
      <c r="Q86" s="5" t="n"/>
    </row>
    <row r="87">
      <c r="A87" s="4" t="n"/>
      <c r="B87" s="4" t="n"/>
      <c r="C87" s="5" t="n"/>
      <c r="D87" s="5" t="n"/>
      <c r="E87" s="4" t="n"/>
      <c r="F87" s="4" t="n"/>
      <c r="G87" s="5" t="n"/>
      <c r="H87" s="5" t="n"/>
      <c r="I87" s="32" t="n"/>
      <c r="J87" s="4" t="n"/>
      <c r="K87" s="7" t="n"/>
      <c r="L87" s="7" t="n"/>
      <c r="M87" s="8">
        <f>IF(OR(L87="",N87=""),"",IFERROR(L87+N87,""))</f>
        <v/>
      </c>
      <c r="N87" s="9" t="n"/>
      <c r="O87" s="5" t="n"/>
      <c r="P87" s="10">
        <f>IF(OR(M87="",N87=""),"",IF(M87&lt;TODAY(),"Vencida",IF(M87&lt;=TODAY()+30,"Próxima do vencimento","Em dia")))</f>
        <v/>
      </c>
      <c r="Q87" s="5" t="n"/>
    </row>
    <row r="88">
      <c r="A88" s="4" t="n"/>
      <c r="B88" s="4" t="n"/>
      <c r="C88" s="5" t="n"/>
      <c r="D88" s="5" t="n"/>
      <c r="E88" s="4" t="n"/>
      <c r="F88" s="4" t="n"/>
      <c r="G88" s="5" t="n"/>
      <c r="H88" s="5" t="n"/>
      <c r="I88" s="32" t="n"/>
      <c r="J88" s="4" t="n"/>
      <c r="K88" s="7" t="n"/>
      <c r="L88" s="7" t="n"/>
      <c r="M88" s="11">
        <f>IF(OR(L88="",N88=""),"",IFERROR(L88+N88,""))</f>
        <v/>
      </c>
      <c r="N88" s="9" t="n"/>
      <c r="O88" s="5" t="n"/>
      <c r="P88" s="12">
        <f>IF(OR(M88="",N88=""),"",IF(M88&lt;TODAY(),"Vencida",IF(M88&lt;=TODAY()+30,"Próxima do vencimento","Em dia")))</f>
        <v/>
      </c>
      <c r="Q88" s="5" t="n"/>
    </row>
    <row r="89">
      <c r="A89" s="4" t="n"/>
      <c r="B89" s="4" t="n"/>
      <c r="C89" s="5" t="n"/>
      <c r="D89" s="5" t="n"/>
      <c r="E89" s="4" t="n"/>
      <c r="F89" s="4" t="n"/>
      <c r="G89" s="5" t="n"/>
      <c r="H89" s="5" t="n"/>
      <c r="I89" s="32" t="n"/>
      <c r="J89" s="4" t="n"/>
      <c r="K89" s="7" t="n"/>
      <c r="L89" s="7" t="n"/>
      <c r="M89" s="8">
        <f>IF(OR(L89="",N89=""),"",IFERROR(L89+N89,""))</f>
        <v/>
      </c>
      <c r="N89" s="9" t="n"/>
      <c r="O89" s="5" t="n"/>
      <c r="P89" s="10">
        <f>IF(OR(M89="",N89=""),"",IF(M89&lt;TODAY(),"Vencida",IF(M89&lt;=TODAY()+30,"Próxima do vencimento","Em dia")))</f>
        <v/>
      </c>
      <c r="Q89" s="5" t="n"/>
    </row>
    <row r="90">
      <c r="A90" s="4" t="n"/>
      <c r="B90" s="4" t="n"/>
      <c r="C90" s="5" t="n"/>
      <c r="D90" s="5" t="n"/>
      <c r="E90" s="4" t="n"/>
      <c r="F90" s="4" t="n"/>
      <c r="G90" s="5" t="n"/>
      <c r="H90" s="5" t="n"/>
      <c r="I90" s="32" t="n"/>
      <c r="J90" s="4" t="n"/>
      <c r="K90" s="7" t="n"/>
      <c r="L90" s="7" t="n"/>
      <c r="M90" s="11">
        <f>IF(OR(L90="",N90=""),"",IFERROR(L90+N90,""))</f>
        <v/>
      </c>
      <c r="N90" s="9" t="n"/>
      <c r="O90" s="5" t="n"/>
      <c r="P90" s="12">
        <f>IF(OR(M90="",N90=""),"",IF(M90&lt;TODAY(),"Vencida",IF(M90&lt;=TODAY()+30,"Próxima do vencimento","Em dia")))</f>
        <v/>
      </c>
      <c r="Q90" s="5" t="n"/>
    </row>
    <row r="91">
      <c r="A91" s="4" t="n"/>
      <c r="B91" s="4" t="n"/>
      <c r="C91" s="5" t="n"/>
      <c r="D91" s="5" t="n"/>
      <c r="E91" s="4" t="n"/>
      <c r="F91" s="4" t="n"/>
      <c r="G91" s="5" t="n"/>
      <c r="H91" s="5" t="n"/>
      <c r="I91" s="32" t="n"/>
      <c r="J91" s="4" t="n"/>
      <c r="K91" s="7" t="n"/>
      <c r="L91" s="7" t="n"/>
      <c r="M91" s="8">
        <f>IF(OR(L91="",N91=""),"",IFERROR(L91+N91,""))</f>
        <v/>
      </c>
      <c r="N91" s="9" t="n"/>
      <c r="O91" s="5" t="n"/>
      <c r="P91" s="10">
        <f>IF(OR(M91="",N91=""),"",IF(M91&lt;TODAY(),"Vencida",IF(M91&lt;=TODAY()+30,"Próxima do vencimento","Em dia")))</f>
        <v/>
      </c>
      <c r="Q91" s="5" t="n"/>
    </row>
    <row r="92">
      <c r="A92" s="4" t="n"/>
      <c r="B92" s="4" t="n"/>
      <c r="C92" s="5" t="n"/>
      <c r="D92" s="5" t="n"/>
      <c r="E92" s="4" t="n"/>
      <c r="F92" s="4" t="n"/>
      <c r="G92" s="5" t="n"/>
      <c r="H92" s="5" t="n"/>
      <c r="I92" s="32" t="n"/>
      <c r="J92" s="4" t="n"/>
      <c r="K92" s="7" t="n"/>
      <c r="L92" s="7" t="n"/>
      <c r="M92" s="11">
        <f>IF(OR(L92="",N92=""),"",IFERROR(L92+N92,""))</f>
        <v/>
      </c>
      <c r="N92" s="9" t="n"/>
      <c r="O92" s="5" t="n"/>
      <c r="P92" s="12">
        <f>IF(OR(M92="",N92=""),"",IF(M92&lt;TODAY(),"Vencida",IF(M92&lt;=TODAY()+30,"Próxima do vencimento","Em dia")))</f>
        <v/>
      </c>
      <c r="Q92" s="5" t="n"/>
    </row>
    <row r="93">
      <c r="A93" s="4" t="n"/>
      <c r="B93" s="4" t="n"/>
      <c r="C93" s="5" t="n"/>
      <c r="D93" s="5" t="n"/>
      <c r="E93" s="4" t="n"/>
      <c r="F93" s="4" t="n"/>
      <c r="G93" s="5" t="n"/>
      <c r="H93" s="5" t="n"/>
      <c r="I93" s="32" t="n"/>
      <c r="J93" s="4" t="n"/>
      <c r="K93" s="7" t="n"/>
      <c r="L93" s="7" t="n"/>
      <c r="M93" s="8">
        <f>IF(OR(L93="",N93=""),"",IFERROR(L93+N93,""))</f>
        <v/>
      </c>
      <c r="N93" s="9" t="n"/>
      <c r="O93" s="5" t="n"/>
      <c r="P93" s="10">
        <f>IF(OR(M93="",N93=""),"",IF(M93&lt;TODAY(),"Vencida",IF(M93&lt;=TODAY()+30,"Próxima do vencimento","Em dia")))</f>
        <v/>
      </c>
      <c r="Q93" s="5" t="n"/>
    </row>
    <row r="94">
      <c r="A94" s="4" t="n"/>
      <c r="B94" s="4" t="n"/>
      <c r="C94" s="5" t="n"/>
      <c r="D94" s="5" t="n"/>
      <c r="E94" s="4" t="n"/>
      <c r="F94" s="4" t="n"/>
      <c r="G94" s="5" t="n"/>
      <c r="H94" s="5" t="n"/>
      <c r="I94" s="32" t="n"/>
      <c r="J94" s="4" t="n"/>
      <c r="K94" s="7" t="n"/>
      <c r="L94" s="7" t="n"/>
      <c r="M94" s="11">
        <f>IF(OR(L94="",N94=""),"",IFERROR(L94+N94,""))</f>
        <v/>
      </c>
      <c r="N94" s="9" t="n"/>
      <c r="O94" s="5" t="n"/>
      <c r="P94" s="12">
        <f>IF(OR(M94="",N94=""),"",IF(M94&lt;TODAY(),"Vencida",IF(M94&lt;=TODAY()+30,"Próxima do vencimento","Em dia")))</f>
        <v/>
      </c>
      <c r="Q94" s="5" t="n"/>
    </row>
    <row r="95">
      <c r="A95" s="4" t="n"/>
      <c r="B95" s="4" t="n"/>
      <c r="C95" s="5" t="n"/>
      <c r="D95" s="5" t="n"/>
      <c r="E95" s="4" t="n"/>
      <c r="F95" s="4" t="n"/>
      <c r="G95" s="5" t="n"/>
      <c r="H95" s="5" t="n"/>
      <c r="I95" s="32" t="n"/>
      <c r="J95" s="4" t="n"/>
      <c r="K95" s="7" t="n"/>
      <c r="L95" s="7" t="n"/>
      <c r="M95" s="8">
        <f>IF(OR(L95="",N95=""),"",IFERROR(L95+N95,""))</f>
        <v/>
      </c>
      <c r="N95" s="9" t="n"/>
      <c r="O95" s="5" t="n"/>
      <c r="P95" s="10">
        <f>IF(OR(M95="",N95=""),"",IF(M95&lt;TODAY(),"Vencida",IF(M95&lt;=TODAY()+30,"Próxima do vencimento","Em dia")))</f>
        <v/>
      </c>
      <c r="Q95" s="5" t="n"/>
    </row>
    <row r="96">
      <c r="A96" s="4" t="n"/>
      <c r="B96" s="4" t="n"/>
      <c r="C96" s="5" t="n"/>
      <c r="D96" s="5" t="n"/>
      <c r="E96" s="4" t="n"/>
      <c r="F96" s="4" t="n"/>
      <c r="G96" s="5" t="n"/>
      <c r="H96" s="5" t="n"/>
      <c r="I96" s="32" t="n"/>
      <c r="J96" s="4" t="n"/>
      <c r="K96" s="7" t="n"/>
      <c r="L96" s="7" t="n"/>
      <c r="M96" s="11">
        <f>IF(OR(L96="",N96=""),"",IFERROR(L96+N96,""))</f>
        <v/>
      </c>
      <c r="N96" s="9" t="n"/>
      <c r="O96" s="5" t="n"/>
      <c r="P96" s="12">
        <f>IF(OR(M96="",N96=""),"",IF(M96&lt;TODAY(),"Vencida",IF(M96&lt;=TODAY()+30,"Próxima do vencimento","Em dia")))</f>
        <v/>
      </c>
      <c r="Q96" s="5" t="n"/>
    </row>
    <row r="97">
      <c r="A97" s="4" t="n"/>
      <c r="B97" s="4" t="n"/>
      <c r="C97" s="5" t="n"/>
      <c r="D97" s="5" t="n"/>
      <c r="E97" s="4" t="n"/>
      <c r="F97" s="4" t="n"/>
      <c r="G97" s="5" t="n"/>
      <c r="H97" s="5" t="n"/>
      <c r="I97" s="32" t="n"/>
      <c r="J97" s="4" t="n"/>
      <c r="K97" s="7" t="n"/>
      <c r="L97" s="7" t="n"/>
      <c r="M97" s="8">
        <f>IF(OR(L97="",N97=""),"",IFERROR(L97+N97,""))</f>
        <v/>
      </c>
      <c r="N97" s="9" t="n"/>
      <c r="O97" s="5" t="n"/>
      <c r="P97" s="10">
        <f>IF(OR(M97="",N97=""),"",IF(M97&lt;TODAY(),"Vencida",IF(M97&lt;=TODAY()+30,"Próxima do vencimento","Em dia")))</f>
        <v/>
      </c>
      <c r="Q97" s="5" t="n"/>
    </row>
    <row r="98">
      <c r="A98" s="4" t="n"/>
      <c r="B98" s="4" t="n"/>
      <c r="C98" s="5" t="n"/>
      <c r="D98" s="5" t="n"/>
      <c r="E98" s="4" t="n"/>
      <c r="F98" s="4" t="n"/>
      <c r="G98" s="5" t="n"/>
      <c r="H98" s="5" t="n"/>
      <c r="I98" s="32" t="n"/>
      <c r="J98" s="4" t="n"/>
      <c r="K98" s="7" t="n"/>
      <c r="L98" s="7" t="n"/>
      <c r="M98" s="11">
        <f>IF(OR(L98="",N98=""),"",IFERROR(L98+N98,""))</f>
        <v/>
      </c>
      <c r="N98" s="9" t="n"/>
      <c r="O98" s="5" t="n"/>
      <c r="P98" s="12">
        <f>IF(OR(M98="",N98=""),"",IF(M98&lt;TODAY(),"Vencida",IF(M98&lt;=TODAY()+30,"Próxima do vencimento","Em dia")))</f>
        <v/>
      </c>
      <c r="Q98" s="5" t="n"/>
    </row>
    <row r="99">
      <c r="A99" s="4" t="n"/>
      <c r="B99" s="4" t="n"/>
      <c r="C99" s="5" t="n"/>
      <c r="D99" s="5" t="n"/>
      <c r="E99" s="4" t="n"/>
      <c r="F99" s="4" t="n"/>
      <c r="G99" s="5" t="n"/>
      <c r="H99" s="5" t="n"/>
      <c r="I99" s="32" t="n"/>
      <c r="J99" s="4" t="n"/>
      <c r="K99" s="7" t="n"/>
      <c r="L99" s="7" t="n"/>
      <c r="M99" s="8">
        <f>IF(OR(L99="",N99=""),"",IFERROR(L99+N99,""))</f>
        <v/>
      </c>
      <c r="N99" s="9" t="n"/>
      <c r="O99" s="5" t="n"/>
      <c r="P99" s="10">
        <f>IF(OR(M99="",N99=""),"",IF(M99&lt;TODAY(),"Vencida",IF(M99&lt;=TODAY()+30,"Próxima do vencimento","Em dia")))</f>
        <v/>
      </c>
      <c r="Q99" s="5" t="n"/>
    </row>
    <row r="100">
      <c r="A100" s="4" t="n"/>
      <c r="B100" s="4" t="n"/>
      <c r="C100" s="5" t="n"/>
      <c r="D100" s="5" t="n"/>
      <c r="E100" s="4" t="n"/>
      <c r="F100" s="4" t="n"/>
      <c r="G100" s="5" t="n"/>
      <c r="H100" s="5" t="n"/>
      <c r="I100" s="32" t="n"/>
      <c r="J100" s="4" t="n"/>
      <c r="K100" s="7" t="n"/>
      <c r="L100" s="7" t="n"/>
      <c r="M100" s="11">
        <f>IF(OR(L100="",N100=""),"",IFERROR(L100+N100,""))</f>
        <v/>
      </c>
      <c r="N100" s="9" t="n"/>
      <c r="O100" s="5" t="n"/>
      <c r="P100" s="12">
        <f>IF(OR(M100="",N100=""),"",IF(M100&lt;TODAY(),"Vencida",IF(M100&lt;=TODAY()+30,"Próxima do vencimento","Em dia")))</f>
        <v/>
      </c>
      <c r="Q100" s="5" t="n"/>
    </row>
    <row r="101">
      <c r="A101" s="4" t="n"/>
      <c r="B101" s="4" t="n"/>
      <c r="C101" s="5" t="n"/>
      <c r="D101" s="5" t="n"/>
      <c r="E101" s="4" t="n"/>
      <c r="F101" s="4" t="n"/>
      <c r="G101" s="5" t="n"/>
      <c r="H101" s="5" t="n"/>
      <c r="I101" s="32" t="n"/>
      <c r="J101" s="4" t="n"/>
      <c r="K101" s="7" t="n"/>
      <c r="L101" s="7" t="n"/>
      <c r="M101" s="8">
        <f>IF(OR(L101="",N101=""),"",IFERROR(L101+N101,""))</f>
        <v/>
      </c>
      <c r="N101" s="9" t="n"/>
      <c r="O101" s="5" t="n"/>
      <c r="P101" s="10">
        <f>IF(OR(M101="",N101=""),"",IF(M101&lt;TODAY(),"Vencida",IF(M101&lt;=TODAY()+30,"Próxima do vencimento","Em dia")))</f>
        <v/>
      </c>
      <c r="Q101" s="5" t="n"/>
    </row>
    <row r="102">
      <c r="A102" s="4" t="n"/>
      <c r="B102" s="4" t="n"/>
      <c r="C102" s="5" t="n"/>
      <c r="D102" s="5" t="n"/>
      <c r="E102" s="4" t="n"/>
      <c r="F102" s="4" t="n"/>
      <c r="G102" s="5" t="n"/>
      <c r="H102" s="5" t="n"/>
      <c r="I102" s="32" t="n"/>
      <c r="J102" s="4" t="n"/>
      <c r="K102" s="7" t="n"/>
      <c r="L102" s="7" t="n"/>
      <c r="M102" s="11">
        <f>IF(OR(L102="",N102=""),"",IFERROR(L102+N102,""))</f>
        <v/>
      </c>
      <c r="N102" s="9" t="n"/>
      <c r="O102" s="5" t="n"/>
      <c r="P102" s="12">
        <f>IF(OR(M102="",N102=""),"",IF(M102&lt;TODAY(),"Vencida",IF(M102&lt;=TODAY()+30,"Próxima do vencimento","Em dia")))</f>
        <v/>
      </c>
      <c r="Q102" s="5" t="n"/>
    </row>
    <row r="103">
      <c r="A103" s="4" t="n"/>
      <c r="B103" s="4" t="n"/>
      <c r="C103" s="5" t="n"/>
      <c r="D103" s="5" t="n"/>
      <c r="E103" s="4" t="n"/>
      <c r="F103" s="4" t="n"/>
      <c r="G103" s="5" t="n"/>
      <c r="H103" s="5" t="n"/>
      <c r="I103" s="32" t="n"/>
      <c r="J103" s="4" t="n"/>
      <c r="K103" s="7" t="n"/>
      <c r="L103" s="7" t="n"/>
      <c r="M103" s="8">
        <f>IF(OR(L103="",N103=""),"",IFERROR(L103+N103,""))</f>
        <v/>
      </c>
      <c r="N103" s="9" t="n"/>
      <c r="O103" s="5" t="n"/>
      <c r="P103" s="10">
        <f>IF(OR(M103="",N103=""),"",IF(M103&lt;TODAY(),"Vencida",IF(M103&lt;=TODAY()+30,"Próxima do vencimento","Em dia")))</f>
        <v/>
      </c>
      <c r="Q103" s="5" t="n"/>
    </row>
    <row r="104">
      <c r="A104" s="4" t="n"/>
      <c r="B104" s="4" t="n"/>
      <c r="C104" s="5" t="n"/>
      <c r="D104" s="5" t="n"/>
      <c r="E104" s="4" t="n"/>
      <c r="F104" s="4" t="n"/>
      <c r="G104" s="5" t="n"/>
      <c r="H104" s="5" t="n"/>
      <c r="I104" s="32" t="n"/>
      <c r="J104" s="4" t="n"/>
      <c r="K104" s="7" t="n"/>
      <c r="L104" s="7" t="n"/>
      <c r="M104" s="11">
        <f>IF(OR(L104="",N104=""),"",IFERROR(L104+N104,""))</f>
        <v/>
      </c>
      <c r="N104" s="9" t="n"/>
      <c r="O104" s="5" t="n"/>
      <c r="P104" s="12">
        <f>IF(OR(M104="",N104=""),"",IF(M104&lt;TODAY(),"Vencida",IF(M104&lt;=TODAY()+30,"Próxima do vencimento","Em dia")))</f>
        <v/>
      </c>
      <c r="Q104" s="5" t="n"/>
    </row>
  </sheetData>
  <autoFilter ref="A4:Q104"/>
  <mergeCells count="1">
    <mergeCell ref="A1:Q1"/>
  </mergeCells>
  <conditionalFormatting sqref="P5:P104">
    <cfRule type="expression" priority="1" dxfId="0" stopIfTrue="1">
      <formula>P5="Vencida"</formula>
    </cfRule>
    <cfRule type="expression" priority="2" dxfId="1" stopIfTrue="1">
      <formula>P5="Próxima do vencimento"</formula>
    </cfRule>
    <cfRule type="expression" priority="3" dxfId="2" stopIfTrue="1">
      <formula>P5="Em dia"</formula>
    </cfRule>
  </conditionalFormatting>
  <dataValidations count="3">
    <dataValidation sqref="F5:F104" showErrorMessage="1" showInputMessage="1" allowBlank="1" type="list">
      <formula1>"Split,Cassete,Piso-teto,Rooftop"</formula1>
    </dataValidation>
    <dataValidation sqref="N5:N104" showErrorMessage="1" showInputMessage="1" allowBlank="1" type="list">
      <formula1>"30,60,90,120,180"</formula1>
    </dataValidation>
    <dataValidation sqref="P5:P104" showErrorMessage="1" showInputMessage="1" allowBlank="1" type="list">
      <formula1>"Em dia,Próxima do vencimento,Vencida"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8" customWidth="1" min="3" max="3"/>
    <col width="24" customWidth="1" min="4" max="4"/>
    <col width="19" customWidth="1" min="5" max="5"/>
    <col width="42" customWidth="1" min="6" max="6"/>
    <col width="18" customWidth="1" min="7" max="7"/>
    <col width="22" customWidth="1" min="8" max="8"/>
    <col width="25" customWidth="1" min="9" max="9"/>
    <col width="22" customWidth="1" min="10" max="10"/>
    <col width="18" customWidth="1" min="11" max="11"/>
    <col width="25" customWidth="1" min="12" max="12"/>
    <col width="20" customWidth="1" min="13" max="13"/>
    <col width="21" customWidth="1" min="14" max="14"/>
    <col width="18" customWidth="1" min="15" max="15"/>
    <col width="23" customWidth="1" min="16" max="16"/>
    <col width="18" customWidth="1" min="17" max="17"/>
    <col width="34" customWidth="1" min="18" max="18"/>
    <col width="34" customWidth="1" min="19" max="19"/>
    <col width="22" customWidth="1" min="20" max="20"/>
    <col width="25" customWidth="1" min="21" max="21"/>
  </cols>
  <sheetData>
    <row r="1" ht="27" customHeight="1">
      <c r="A1" s="1" t="inlineStr">
        <is>
          <t>PMOC | Registro de inspeções e manutenções</t>
        </is>
      </c>
    </row>
    <row r="2">
      <c r="A2" s="2" t="inlineStr">
        <is>
          <t>Registre intervenções preventivas e corretivas. Campos de consulta, custos totais e pendências são automatizados.</t>
        </is>
      </c>
    </row>
    <row r="3"/>
    <row r="4" ht="42" customHeight="1">
      <c r="A4" s="3" t="inlineStr">
        <is>
          <t>Nº da OS</t>
        </is>
      </c>
      <c r="B4" s="3" t="inlineStr">
        <is>
          <t>Data da manutenção</t>
        </is>
      </c>
      <c r="C4" s="3" t="inlineStr">
        <is>
          <t>ID do equipamento</t>
        </is>
      </c>
      <c r="D4" s="3" t="inlineStr">
        <is>
          <t>Local</t>
        </is>
      </c>
      <c r="E4" s="3" t="inlineStr">
        <is>
          <t>Tipo de manutenção</t>
        </is>
      </c>
      <c r="F4" s="3" t="inlineStr">
        <is>
          <t>Atividade executada</t>
        </is>
      </c>
      <c r="G4" s="3" t="inlineStr">
        <is>
          <t>Filtro higienizado?</t>
        </is>
      </c>
      <c r="H4" s="3" t="inlineStr">
        <is>
          <t>Serpentina higienizada?</t>
        </is>
      </c>
      <c r="I4" s="3" t="inlineStr">
        <is>
          <t>Bandeja/dreno verificados?</t>
        </is>
      </c>
      <c r="J4" s="3" t="inlineStr">
        <is>
          <t>Medição de temperatura (°C)</t>
        </is>
      </c>
      <c r="K4" s="3" t="inlineStr">
        <is>
          <t>Situação encontrada</t>
        </is>
      </c>
      <c r="L4" s="3" t="inlineStr">
        <is>
          <t>Ação corretiva necessária?</t>
        </is>
      </c>
      <c r="M4" s="3" t="inlineStr">
        <is>
          <t>Técnico executor</t>
        </is>
      </c>
      <c r="N4" s="3" t="inlineStr">
        <is>
          <t>ART/RT ou documento</t>
        </is>
      </c>
      <c r="O4" s="3" t="inlineStr">
        <is>
          <t>Custo de peças (R$)</t>
        </is>
      </c>
      <c r="P4" s="3" t="inlineStr">
        <is>
          <t>Custo de mão de obra (R$)</t>
        </is>
      </c>
      <c r="Q4" s="3" t="inlineStr">
        <is>
          <t>Custo total (R$)</t>
        </is>
      </c>
      <c r="R4" s="3" t="inlineStr">
        <is>
          <t>Próxima ação</t>
        </is>
      </c>
      <c r="S4" s="3" t="inlineStr">
        <is>
          <t>Observações</t>
        </is>
      </c>
      <c r="T4" s="3" t="inlineStr">
        <is>
          <t>Indicador de pendência</t>
        </is>
      </c>
      <c r="U4" s="3" t="inlineStr">
        <is>
          <t>Tipo do equipamento (consulta)</t>
        </is>
      </c>
    </row>
    <row r="5">
      <c r="A5" s="4" t="inlineStr">
        <is>
          <t>OS-2026-001</t>
        </is>
      </c>
      <c r="B5" s="7" t="n">
        <v>46037</v>
      </c>
      <c r="C5" s="4" t="inlineStr">
        <is>
          <t>EQP-010</t>
        </is>
      </c>
      <c r="D5" s="13">
        <f>IF(C5="","",IFERROR(VLOOKUP(C5,'Equipamentos'!$A$5:$Q$104,3,FALSE),"Não localizado"))</f>
        <v/>
      </c>
      <c r="E5" s="4" t="inlineStr">
        <is>
          <t>Preventiva</t>
        </is>
      </c>
      <c r="F5" s="5" t="inlineStr">
        <is>
          <t>Limpeza de serpentinas, inspeção de correias e desobstrução de dreno.</t>
        </is>
      </c>
      <c r="G5" s="4" t="inlineStr">
        <is>
          <t>Sim</t>
        </is>
      </c>
      <c r="H5" s="4" t="inlineStr">
        <is>
          <t>Sim</t>
        </is>
      </c>
      <c r="I5" s="4" t="inlineStr">
        <is>
          <t>Sim</t>
        </is>
      </c>
      <c r="J5" s="33" t="n">
        <v>22.4</v>
      </c>
      <c r="K5" s="5" t="inlineStr">
        <is>
          <t>Atenção</t>
        </is>
      </c>
      <c r="L5" s="4" t="inlineStr">
        <is>
          <t>Sim</t>
        </is>
      </c>
      <c r="M5" s="4" t="inlineStr">
        <is>
          <t>Fernanda Lima</t>
        </is>
      </c>
      <c r="N5" s="5" t="inlineStr">
        <is>
          <t>ART/RT 2026-001</t>
        </is>
      </c>
      <c r="O5" s="34" t="n">
        <v>850</v>
      </c>
      <c r="P5" s="34" t="n">
        <v>620</v>
      </c>
      <c r="Q5" s="35">
        <f>IF(AND(O5="",P5=""),"",SUM(O5,P5))</f>
        <v/>
      </c>
      <c r="R5" s="5" t="inlineStr">
        <is>
          <t>Trocar correia e revisar painel elétrico.</t>
        </is>
      </c>
      <c r="S5" s="5" t="inlineStr">
        <is>
          <t>Serviço executado com pendência de peça.</t>
        </is>
      </c>
      <c r="T5" s="10">
        <f>IF(L5="","",IF(L5="Sim","Pendente","Concluída"))</f>
        <v/>
      </c>
      <c r="U5" s="13">
        <f>IF(C5="","",IFERROR(VLOOKUP(C5,'Equipamentos'!$A$5:$Q$104,6,FALSE),""))</f>
        <v/>
      </c>
    </row>
    <row r="6">
      <c r="A6" s="4" t="inlineStr">
        <is>
          <t>OS-2026-002</t>
        </is>
      </c>
      <c r="B6" s="7" t="n">
        <v>46060</v>
      </c>
      <c r="C6" s="4" t="inlineStr">
        <is>
          <t>EQP-007</t>
        </is>
      </c>
      <c r="D6" s="17">
        <f>IF(C6="","",IFERROR(VLOOKUP(C6,'Equipamentos'!$A$5:$Q$104,3,FALSE),"Não localizado"))</f>
        <v/>
      </c>
      <c r="E6" s="4" t="inlineStr">
        <is>
          <t>Preventiva</t>
        </is>
      </c>
      <c r="F6" s="5" t="inlineStr">
        <is>
          <t>Higienização de filtros e limpeza técnica da bandeja de condensado.</t>
        </is>
      </c>
      <c r="G6" s="4" t="inlineStr">
        <is>
          <t>Sim</t>
        </is>
      </c>
      <c r="H6" s="4" t="inlineStr">
        <is>
          <t>Sim</t>
        </is>
      </c>
      <c r="I6" s="4" t="inlineStr">
        <is>
          <t>Sim</t>
        </is>
      </c>
      <c r="J6" s="33" t="n">
        <v>23.1</v>
      </c>
      <c r="K6" s="5" t="inlineStr">
        <is>
          <t>Normal</t>
        </is>
      </c>
      <c r="L6" s="4" t="inlineStr">
        <is>
          <t>Não</t>
        </is>
      </c>
      <c r="M6" s="4" t="inlineStr">
        <is>
          <t>Rafael Almeida</t>
        </is>
      </c>
      <c r="N6" s="5" t="inlineStr">
        <is>
          <t>NF-e 2026-1045</t>
        </is>
      </c>
      <c r="O6" s="34" t="n">
        <v>180</v>
      </c>
      <c r="P6" s="34" t="n">
        <v>380</v>
      </c>
      <c r="Q6" s="36">
        <f>IF(AND(O6="",P6=""),"",SUM(O6,P6))</f>
        <v/>
      </c>
      <c r="R6" s="5" t="inlineStr">
        <is>
          <t>Manter frequência trimestral.</t>
        </is>
      </c>
      <c r="S6" s="5" t="inlineStr">
        <is>
          <t>Sem anomalias críticas.</t>
        </is>
      </c>
      <c r="T6" s="12">
        <f>IF(L6="","",IF(L6="Sim","Pendente","Concluída"))</f>
        <v/>
      </c>
      <c r="U6" s="17">
        <f>IF(C6="","",IFERROR(VLOOKUP(C6,'Equipamentos'!$A$5:$Q$104,6,FALSE),""))</f>
        <v/>
      </c>
    </row>
    <row r="7">
      <c r="A7" s="4" t="inlineStr">
        <is>
          <t>OS-2026-003</t>
        </is>
      </c>
      <c r="B7" s="7" t="n">
        <v>46083</v>
      </c>
      <c r="C7" s="4" t="inlineStr">
        <is>
          <t>EQP-004</t>
        </is>
      </c>
      <c r="D7" s="13">
        <f>IF(C7="","",IFERROR(VLOOKUP(C7,'Equipamentos'!$A$5:$Q$104,3,FALSE),"Não localizado"))</f>
        <v/>
      </c>
      <c r="E7" s="4" t="inlineStr">
        <is>
          <t>Preventiva</t>
        </is>
      </c>
      <c r="F7" s="5" t="inlineStr">
        <is>
          <t>Inspeção de rooftop, limpeza de filtro e verificação de pressões.</t>
        </is>
      </c>
      <c r="G7" s="4" t="inlineStr">
        <is>
          <t>Sim</t>
        </is>
      </c>
      <c r="H7" s="4" t="inlineStr">
        <is>
          <t>Não</t>
        </is>
      </c>
      <c r="I7" s="4" t="inlineStr">
        <is>
          <t>Sim</t>
        </is>
      </c>
      <c r="J7" s="33" t="n">
        <v>21.8</v>
      </c>
      <c r="K7" s="5" t="inlineStr">
        <is>
          <t>Atenção</t>
        </is>
      </c>
      <c r="L7" s="4" t="inlineStr">
        <is>
          <t>Sim</t>
        </is>
      </c>
      <c r="M7" s="4" t="inlineStr">
        <is>
          <t>Ana Souza</t>
        </is>
      </c>
      <c r="N7" s="5" t="inlineStr">
        <is>
          <t>ART/RT 2026-003</t>
        </is>
      </c>
      <c r="O7" s="34" t="n">
        <v>420</v>
      </c>
      <c r="P7" s="34" t="n">
        <v>760</v>
      </c>
      <c r="Q7" s="35">
        <f>IF(AND(O7="",P7=""),"",SUM(O7,P7))</f>
        <v/>
      </c>
      <c r="R7" s="5" t="inlineStr">
        <is>
          <t>Programar limpeza completa da serpentina.</t>
        </is>
      </c>
      <c r="S7" s="5" t="inlineStr">
        <is>
          <t>Serpentina com sujidade moderada.</t>
        </is>
      </c>
      <c r="T7" s="10">
        <f>IF(L7="","",IF(L7="Sim","Pendente","Concluída"))</f>
        <v/>
      </c>
      <c r="U7" s="13">
        <f>IF(C7="","",IFERROR(VLOOKUP(C7,'Equipamentos'!$A$5:$Q$104,6,FALSE),""))</f>
        <v/>
      </c>
    </row>
    <row r="8">
      <c r="A8" s="4" t="inlineStr">
        <is>
          <t>OS-2026-004</t>
        </is>
      </c>
      <c r="B8" s="7" t="n">
        <v>46110</v>
      </c>
      <c r="C8" s="4" t="inlineStr">
        <is>
          <t>EQP-002</t>
        </is>
      </c>
      <c r="D8" s="17">
        <f>IF(C8="","",IFERROR(VLOOKUP(C8,'Equipamentos'!$A$5:$Q$104,3,FALSE),"Não localizado"))</f>
        <v/>
      </c>
      <c r="E8" s="4" t="inlineStr">
        <is>
          <t>Corretiva</t>
        </is>
      </c>
      <c r="F8" s="5" t="inlineStr">
        <is>
          <t>Troca de filtros saturados e limpeza de dreno.</t>
        </is>
      </c>
      <c r="G8" s="4" t="inlineStr">
        <is>
          <t>Sim</t>
        </is>
      </c>
      <c r="H8" s="4" t="inlineStr">
        <is>
          <t>Sim</t>
        </is>
      </c>
      <c r="I8" s="4" t="inlineStr">
        <is>
          <t>Sim</t>
        </is>
      </c>
      <c r="J8" s="33" t="n">
        <v>22.7</v>
      </c>
      <c r="K8" s="5" t="inlineStr">
        <is>
          <t>Crítica</t>
        </is>
      </c>
      <c r="L8" s="4" t="inlineStr">
        <is>
          <t>Sim</t>
        </is>
      </c>
      <c r="M8" s="4" t="inlineStr">
        <is>
          <t>Maria Oliveira</t>
        </is>
      </c>
      <c r="N8" s="5" t="inlineStr">
        <is>
          <t>NF-e 2026-1187</t>
        </is>
      </c>
      <c r="O8" s="34" t="n">
        <v>320</v>
      </c>
      <c r="P8" s="34" t="n">
        <v>540</v>
      </c>
      <c r="Q8" s="36">
        <f>IF(AND(O8="",P8=""),"",SUM(O8,P8))</f>
        <v/>
      </c>
      <c r="R8" s="5" t="inlineStr">
        <is>
          <t>Reavaliar drenagem em 15 dias.</t>
        </is>
      </c>
      <c r="S8" s="5" t="inlineStr">
        <is>
          <t>Vazão de condensado inicialmente reduzida.</t>
        </is>
      </c>
      <c r="T8" s="12">
        <f>IF(L8="","",IF(L8="Sim","Pendente","Concluída"))</f>
        <v/>
      </c>
      <c r="U8" s="17">
        <f>IF(C8="","",IFERROR(VLOOKUP(C8,'Equipamentos'!$A$5:$Q$104,6,FALSE),""))</f>
        <v/>
      </c>
    </row>
    <row r="9">
      <c r="A9" s="4" t="inlineStr">
        <is>
          <t>OS-2026-005</t>
        </is>
      </c>
      <c r="B9" s="7" t="n">
        <v>46135</v>
      </c>
      <c r="C9" s="4" t="inlineStr">
        <is>
          <t>EQP-006</t>
        </is>
      </c>
      <c r="D9" s="13">
        <f>IF(C9="","",IFERROR(VLOOKUP(C9,'Equipamentos'!$A$5:$Q$104,3,FALSE),"Não localizado"))</f>
        <v/>
      </c>
      <c r="E9" s="4" t="inlineStr">
        <is>
          <t>Preventiva</t>
        </is>
      </c>
      <c r="F9" s="5" t="inlineStr">
        <is>
          <t>Higienização de filtro, inspeção de isolamento e medição operacional.</t>
        </is>
      </c>
      <c r="G9" s="4" t="inlineStr">
        <is>
          <t>Sim</t>
        </is>
      </c>
      <c r="H9" s="4" t="inlineStr">
        <is>
          <t>Não</t>
        </is>
      </c>
      <c r="I9" s="4" t="inlineStr">
        <is>
          <t>Sim</t>
        </is>
      </c>
      <c r="J9" s="33" t="n">
        <v>23.5</v>
      </c>
      <c r="K9" s="5" t="inlineStr">
        <is>
          <t>Normal</t>
        </is>
      </c>
      <c r="L9" s="4" t="inlineStr">
        <is>
          <t>Não</t>
        </is>
      </c>
      <c r="M9" s="4" t="inlineStr">
        <is>
          <t>Juliana Costa</t>
        </is>
      </c>
      <c r="N9" s="5" t="inlineStr">
        <is>
          <t>RT 2026-015</t>
        </is>
      </c>
      <c r="O9" s="34" t="n">
        <v>90</v>
      </c>
      <c r="P9" s="34" t="n">
        <v>360</v>
      </c>
      <c r="Q9" s="35">
        <f>IF(AND(O9="",P9=""),"",SUM(O9,P9))</f>
        <v/>
      </c>
      <c r="R9" s="5" t="inlineStr">
        <is>
          <t>Manter plano semestral.</t>
        </is>
      </c>
      <c r="S9" s="5" t="inlineStr">
        <is>
          <t>Temperatura de insuflação dentro do padrão interno.</t>
        </is>
      </c>
      <c r="T9" s="10">
        <f>IF(L9="","",IF(L9="Sim","Pendente","Concluída"))</f>
        <v/>
      </c>
      <c r="U9" s="13">
        <f>IF(C9="","",IFERROR(VLOOKUP(C9,'Equipamentos'!$A$5:$Q$104,6,FALSE),""))</f>
        <v/>
      </c>
    </row>
    <row r="10">
      <c r="A10" s="4" t="inlineStr">
        <is>
          <t>OS-2026-006</t>
        </is>
      </c>
      <c r="B10" s="7" t="n">
        <v>46160</v>
      </c>
      <c r="C10" s="4" t="inlineStr">
        <is>
          <t>EQP-005</t>
        </is>
      </c>
      <c r="D10" s="17">
        <f>IF(C10="","",IFERROR(VLOOKUP(C10,'Equipamentos'!$A$5:$Q$104,3,FALSE),"Não localizado"))</f>
        <v/>
      </c>
      <c r="E10" s="4" t="inlineStr">
        <is>
          <t>Corretiva</t>
        </is>
      </c>
      <c r="F10" s="5" t="inlineStr">
        <is>
          <t>Desobstrução de dreno e limpeza da bandeja.</t>
        </is>
      </c>
      <c r="G10" s="4" t="inlineStr">
        <is>
          <t>Não</t>
        </is>
      </c>
      <c r="H10" s="4" t="inlineStr">
        <is>
          <t>Sim</t>
        </is>
      </c>
      <c r="I10" s="4" t="inlineStr">
        <is>
          <t>Sim</t>
        </is>
      </c>
      <c r="J10" s="33" t="n">
        <v>22.9</v>
      </c>
      <c r="K10" s="5" t="inlineStr">
        <is>
          <t>Atenção</t>
        </is>
      </c>
      <c r="L10" s="4" t="inlineStr">
        <is>
          <t>Sim</t>
        </is>
      </c>
      <c r="M10" s="4" t="inlineStr">
        <is>
          <t>Carlos Pereira</t>
        </is>
      </c>
      <c r="N10" s="5" t="inlineStr">
        <is>
          <t>NF-e 2026-1321</t>
        </is>
      </c>
      <c r="O10" s="34" t="n">
        <v>210</v>
      </c>
      <c r="P10" s="34" t="n">
        <v>480</v>
      </c>
      <c r="Q10" s="36">
        <f>IF(AND(O10="",P10=""),"",SUM(O10,P10))</f>
        <v/>
      </c>
      <c r="R10" s="5" t="inlineStr">
        <is>
          <t>Monitorar drenagem após operação contínua.</t>
        </is>
      </c>
      <c r="S10" s="5" t="inlineStr">
        <is>
          <t>Dreno apresentava início de obstrução.</t>
        </is>
      </c>
      <c r="T10" s="12">
        <f>IF(L10="","",IF(L10="Sim","Pendente","Concluída"))</f>
        <v/>
      </c>
      <c r="U10" s="17">
        <f>IF(C10="","",IFERROR(VLOOKUP(C10,'Equipamentos'!$A$5:$Q$104,6,FALSE),""))</f>
        <v/>
      </c>
    </row>
    <row r="11">
      <c r="A11" s="4" t="inlineStr">
        <is>
          <t>OS-2026-007</t>
        </is>
      </c>
      <c r="B11" s="7" t="n">
        <v>46184</v>
      </c>
      <c r="C11" s="4" t="inlineStr">
        <is>
          <t>EQP-001</t>
        </is>
      </c>
      <c r="D11" s="13">
        <f>IF(C11="","",IFERROR(VLOOKUP(C11,'Equipamentos'!$A$5:$Q$104,3,FALSE),"Não localizado"))</f>
        <v/>
      </c>
      <c r="E11" s="4" t="inlineStr">
        <is>
          <t>Preventiva</t>
        </is>
      </c>
      <c r="F11" s="5" t="inlineStr">
        <is>
          <t>Higienização de filtro e verificação de fixações da evaporadora.</t>
        </is>
      </c>
      <c r="G11" s="4" t="inlineStr">
        <is>
          <t>Sim</t>
        </is>
      </c>
      <c r="H11" s="4" t="inlineStr">
        <is>
          <t>Não</t>
        </is>
      </c>
      <c r="I11" s="4" t="inlineStr">
        <is>
          <t>Sim</t>
        </is>
      </c>
      <c r="J11" s="33" t="n">
        <v>23</v>
      </c>
      <c r="K11" s="5" t="inlineStr">
        <is>
          <t>Normal</t>
        </is>
      </c>
      <c r="L11" s="4" t="inlineStr">
        <is>
          <t>Não</t>
        </is>
      </c>
      <c r="M11" s="4" t="inlineStr">
        <is>
          <t>João Silva</t>
        </is>
      </c>
      <c r="N11" s="5" t="inlineStr">
        <is>
          <t>RT 2026-022</t>
        </is>
      </c>
      <c r="O11" s="34" t="n">
        <v>75</v>
      </c>
      <c r="P11" s="34" t="n">
        <v>340</v>
      </c>
      <c r="Q11" s="35">
        <f>IF(AND(O11="",P11=""),"",SUM(O11,P11))</f>
        <v/>
      </c>
      <c r="R11" s="5" t="inlineStr">
        <is>
          <t>Manter rotina trimestral.</t>
        </is>
      </c>
      <c r="S11" s="5" t="inlineStr">
        <is>
          <t>Atendimento concluído sem ressalvas.</t>
        </is>
      </c>
      <c r="T11" s="10">
        <f>IF(L11="","",IF(L11="Sim","Pendente","Concluída"))</f>
        <v/>
      </c>
      <c r="U11" s="13">
        <f>IF(C11="","",IFERROR(VLOOKUP(C11,'Equipamentos'!$A$5:$Q$104,6,FALSE),""))</f>
        <v/>
      </c>
    </row>
    <row r="12">
      <c r="A12" s="4" t="inlineStr">
        <is>
          <t>OS-2026-008</t>
        </is>
      </c>
      <c r="B12" s="7" t="n">
        <v>46208</v>
      </c>
      <c r="C12" s="4" t="inlineStr">
        <is>
          <t>EQP-008</t>
        </is>
      </c>
      <c r="D12" s="17">
        <f>IF(C12="","",IFERROR(VLOOKUP(C12,'Equipamentos'!$A$5:$Q$104,3,FALSE),"Não localizado"))</f>
        <v/>
      </c>
      <c r="E12" s="4" t="inlineStr">
        <is>
          <t>Preventiva</t>
        </is>
      </c>
      <c r="F12" s="5" t="inlineStr">
        <is>
          <t>Limpeza de serpentinas, filtros e inspeção de bandeja.</t>
        </is>
      </c>
      <c r="G12" s="4" t="inlineStr">
        <is>
          <t>Sim</t>
        </is>
      </c>
      <c r="H12" s="4" t="inlineStr">
        <is>
          <t>Sim</t>
        </is>
      </c>
      <c r="I12" s="4" t="inlineStr">
        <is>
          <t>Sim</t>
        </is>
      </c>
      <c r="J12" s="33" t="n">
        <v>23.3</v>
      </c>
      <c r="K12" s="5" t="inlineStr">
        <is>
          <t>Normal</t>
        </is>
      </c>
      <c r="L12" s="4" t="inlineStr">
        <is>
          <t>Não</t>
        </is>
      </c>
      <c r="M12" s="4" t="inlineStr">
        <is>
          <t>Camila Ferreira</t>
        </is>
      </c>
      <c r="N12" s="5" t="inlineStr">
        <is>
          <t>NF-e 2026-1468</t>
        </is>
      </c>
      <c r="O12" s="34" t="n">
        <v>240</v>
      </c>
      <c r="P12" s="34" t="n">
        <v>510</v>
      </c>
      <c r="Q12" s="36">
        <f>IF(AND(O12="",P12=""),"",SUM(O12,P12))</f>
        <v/>
      </c>
      <c r="R12" s="5" t="inlineStr">
        <is>
          <t>Manter rotina bimestral.</t>
        </is>
      </c>
      <c r="S12" s="5" t="inlineStr">
        <is>
          <t>Equipamento operando normalmente.</t>
        </is>
      </c>
      <c r="T12" s="12">
        <f>IF(L12="","",IF(L12="Sim","Pendente","Concluída"))</f>
        <v/>
      </c>
      <c r="U12" s="17">
        <f>IF(C12="","",IFERROR(VLOOKUP(C12,'Equipamentos'!$A$5:$Q$104,6,FALSE),""))</f>
        <v/>
      </c>
    </row>
    <row r="13">
      <c r="A13" s="4" t="inlineStr">
        <is>
          <t>OS-2026-009</t>
        </is>
      </c>
      <c r="B13" s="7" t="n">
        <v>46231</v>
      </c>
      <c r="C13" s="4" t="inlineStr">
        <is>
          <t>EQP-009</t>
        </is>
      </c>
      <c r="D13" s="13">
        <f>IF(C13="","",IFERROR(VLOOKUP(C13,'Equipamentos'!$A$5:$Q$104,3,FALSE),"Não localizado"))</f>
        <v/>
      </c>
      <c r="E13" s="4" t="inlineStr">
        <is>
          <t>Preventiva</t>
        </is>
      </c>
      <c r="F13" s="5" t="inlineStr">
        <is>
          <t>Higienização do filtro e teste de temperatura de saída.</t>
        </is>
      </c>
      <c r="G13" s="4" t="inlineStr">
        <is>
          <t>Sim</t>
        </is>
      </c>
      <c r="H13" s="4" t="inlineStr">
        <is>
          <t>Não</t>
        </is>
      </c>
      <c r="I13" s="4" t="inlineStr">
        <is>
          <t>Sim</t>
        </is>
      </c>
      <c r="J13" s="33" t="n">
        <v>22.6</v>
      </c>
      <c r="K13" s="5" t="inlineStr">
        <is>
          <t>Atenção</t>
        </is>
      </c>
      <c r="L13" s="4" t="inlineStr">
        <is>
          <t>Sim</t>
        </is>
      </c>
      <c r="M13" s="4" t="inlineStr">
        <is>
          <t>Lucas Rodrigues</t>
        </is>
      </c>
      <c r="N13" s="5" t="inlineStr">
        <is>
          <t>ART/RT 2026-009</t>
        </is>
      </c>
      <c r="O13" s="34" t="n">
        <v>140</v>
      </c>
      <c r="P13" s="34" t="n">
        <v>390</v>
      </c>
      <c r="Q13" s="35">
        <f>IF(AND(O13="",P13=""),"",SUM(O13,P13))</f>
        <v/>
      </c>
      <c r="R13" s="5" t="inlineStr">
        <is>
          <t>Substituir filtro no próximo atendimento.</t>
        </is>
      </c>
      <c r="S13" s="5" t="inlineStr">
        <is>
          <t>Filtro com desgaste acima do esperado.</t>
        </is>
      </c>
      <c r="T13" s="10">
        <f>IF(L13="","",IF(L13="Sim","Pendente","Concluída"))</f>
        <v/>
      </c>
      <c r="U13" s="13">
        <f>IF(C13="","",IFERROR(VLOOKUP(C13,'Equipamentos'!$A$5:$Q$104,6,FALSE),""))</f>
        <v/>
      </c>
    </row>
    <row r="14">
      <c r="A14" s="4" t="inlineStr">
        <is>
          <t>OS-2026-010</t>
        </is>
      </c>
      <c r="B14" s="7" t="n">
        <v>46252</v>
      </c>
      <c r="C14" s="4" t="inlineStr">
        <is>
          <t>EQP-003</t>
        </is>
      </c>
      <c r="D14" s="17">
        <f>IF(C14="","",IFERROR(VLOOKUP(C14,'Equipamentos'!$A$5:$Q$104,3,FALSE),"Não localizado"))</f>
        <v/>
      </c>
      <c r="E14" s="4" t="inlineStr">
        <is>
          <t>Corretiva</t>
        </is>
      </c>
      <c r="F14" s="5" t="inlineStr">
        <is>
          <t>Limpeza de filtro, revisão de drenagem e teste operacional do CPD.</t>
        </is>
      </c>
      <c r="G14" s="4" t="inlineStr">
        <is>
          <t>Sim</t>
        </is>
      </c>
      <c r="H14" s="4" t="inlineStr">
        <is>
          <t>Sim</t>
        </is>
      </c>
      <c r="I14" s="4" t="inlineStr">
        <is>
          <t>Sim</t>
        </is>
      </c>
      <c r="J14" s="33" t="n">
        <v>21.2</v>
      </c>
      <c r="K14" s="5" t="inlineStr">
        <is>
          <t>Normal</t>
        </is>
      </c>
      <c r="L14" s="4" t="inlineStr">
        <is>
          <t>Não</t>
        </is>
      </c>
      <c r="M14" s="4" t="inlineStr">
        <is>
          <t>Pedro Santos</t>
        </is>
      </c>
      <c r="N14" s="5" t="inlineStr">
        <is>
          <t>RT 2026-031</t>
        </is>
      </c>
      <c r="O14" s="34" t="n">
        <v>160</v>
      </c>
      <c r="P14" s="34" t="n">
        <v>570</v>
      </c>
      <c r="Q14" s="36">
        <f>IF(AND(O14="",P14=""),"",SUM(O14,P14))</f>
        <v/>
      </c>
      <c r="R14" s="5" t="inlineStr">
        <is>
          <t>Manter acompanhamento mensal.</t>
        </is>
      </c>
      <c r="S14" s="5" t="inlineStr">
        <is>
          <t>Ambiente crítico estabilizado após intervenção.</t>
        </is>
      </c>
      <c r="T14" s="12">
        <f>IF(L14="","",IF(L14="Sim","Pendente","Concluída"))</f>
        <v/>
      </c>
      <c r="U14" s="17">
        <f>IF(C14="","",IFERROR(VLOOKUP(C14,'Equipamentos'!$A$5:$Q$104,6,FALSE),""))</f>
        <v/>
      </c>
    </row>
    <row r="15">
      <c r="A15" s="4" t="n"/>
      <c r="B15" s="7" t="n"/>
      <c r="C15" s="4" t="n"/>
      <c r="D15" s="13">
        <f>IF(C15="","",IFERROR(VLOOKUP(C15,'Equipamentos'!$A$5:$Q$104,3,FALSE),"Não localizado"))</f>
        <v/>
      </c>
      <c r="E15" s="4" t="n"/>
      <c r="F15" s="5" t="n"/>
      <c r="G15" s="4" t="n"/>
      <c r="H15" s="4" t="n"/>
      <c r="I15" s="4" t="n"/>
      <c r="J15" s="33" t="n"/>
      <c r="K15" s="5" t="n"/>
      <c r="L15" s="4" t="n"/>
      <c r="M15" s="4" t="n"/>
      <c r="N15" s="5" t="n"/>
      <c r="O15" s="34" t="n"/>
      <c r="P15" s="34" t="n"/>
      <c r="Q15" s="35">
        <f>IF(AND(O15="",P15=""),"",SUM(O15,P15))</f>
        <v/>
      </c>
      <c r="R15" s="5" t="n"/>
      <c r="S15" s="5" t="n"/>
      <c r="T15" s="10">
        <f>IF(L15="","",IF(L15="Sim","Pendente","Concluída"))</f>
        <v/>
      </c>
      <c r="U15" s="13">
        <f>IF(C15="","",IFERROR(VLOOKUP(C15,'Equipamentos'!$A$5:$Q$104,6,FALSE),""))</f>
        <v/>
      </c>
    </row>
    <row r="16">
      <c r="A16" s="4" t="n"/>
      <c r="B16" s="7" t="n"/>
      <c r="C16" s="4" t="n"/>
      <c r="D16" s="17">
        <f>IF(C16="","",IFERROR(VLOOKUP(C16,'Equipamentos'!$A$5:$Q$104,3,FALSE),"Não localizado"))</f>
        <v/>
      </c>
      <c r="E16" s="4" t="n"/>
      <c r="F16" s="5" t="n"/>
      <c r="G16" s="4" t="n"/>
      <c r="H16" s="4" t="n"/>
      <c r="I16" s="4" t="n"/>
      <c r="J16" s="33" t="n"/>
      <c r="K16" s="5" t="n"/>
      <c r="L16" s="4" t="n"/>
      <c r="M16" s="4" t="n"/>
      <c r="N16" s="5" t="n"/>
      <c r="O16" s="34" t="n"/>
      <c r="P16" s="34" t="n"/>
      <c r="Q16" s="36">
        <f>IF(AND(O16="",P16=""),"",SUM(O16,P16))</f>
        <v/>
      </c>
      <c r="R16" s="5" t="n"/>
      <c r="S16" s="5" t="n"/>
      <c r="T16" s="12">
        <f>IF(L16="","",IF(L16="Sim","Pendente","Concluída"))</f>
        <v/>
      </c>
      <c r="U16" s="17">
        <f>IF(C16="","",IFERROR(VLOOKUP(C16,'Equipamentos'!$A$5:$Q$104,6,FALSE),""))</f>
        <v/>
      </c>
    </row>
    <row r="17">
      <c r="A17" s="4" t="n"/>
      <c r="B17" s="7" t="n"/>
      <c r="C17" s="4" t="n"/>
      <c r="D17" s="13">
        <f>IF(C17="","",IFERROR(VLOOKUP(C17,'Equipamentos'!$A$5:$Q$104,3,FALSE),"Não localizado"))</f>
        <v/>
      </c>
      <c r="E17" s="4" t="n"/>
      <c r="F17" s="5" t="n"/>
      <c r="G17" s="4" t="n"/>
      <c r="H17" s="4" t="n"/>
      <c r="I17" s="4" t="n"/>
      <c r="J17" s="33" t="n"/>
      <c r="K17" s="5" t="n"/>
      <c r="L17" s="4" t="n"/>
      <c r="M17" s="4" t="n"/>
      <c r="N17" s="5" t="n"/>
      <c r="O17" s="34" t="n"/>
      <c r="P17" s="34" t="n"/>
      <c r="Q17" s="35">
        <f>IF(AND(O17="",P17=""),"",SUM(O17,P17))</f>
        <v/>
      </c>
      <c r="R17" s="5" t="n"/>
      <c r="S17" s="5" t="n"/>
      <c r="T17" s="10">
        <f>IF(L17="","",IF(L17="Sim","Pendente","Concluída"))</f>
        <v/>
      </c>
      <c r="U17" s="13">
        <f>IF(C17="","",IFERROR(VLOOKUP(C17,'Equipamentos'!$A$5:$Q$104,6,FALSE),""))</f>
        <v/>
      </c>
    </row>
    <row r="18">
      <c r="A18" s="4" t="n"/>
      <c r="B18" s="7" t="n"/>
      <c r="C18" s="4" t="n"/>
      <c r="D18" s="17">
        <f>IF(C18="","",IFERROR(VLOOKUP(C18,'Equipamentos'!$A$5:$Q$104,3,FALSE),"Não localizado"))</f>
        <v/>
      </c>
      <c r="E18" s="4" t="n"/>
      <c r="F18" s="5" t="n"/>
      <c r="G18" s="4" t="n"/>
      <c r="H18" s="4" t="n"/>
      <c r="I18" s="4" t="n"/>
      <c r="J18" s="33" t="n"/>
      <c r="K18" s="5" t="n"/>
      <c r="L18" s="4" t="n"/>
      <c r="M18" s="4" t="n"/>
      <c r="N18" s="5" t="n"/>
      <c r="O18" s="34" t="n"/>
      <c r="P18" s="34" t="n"/>
      <c r="Q18" s="36">
        <f>IF(AND(O18="",P18=""),"",SUM(O18,P18))</f>
        <v/>
      </c>
      <c r="R18" s="5" t="n"/>
      <c r="S18" s="5" t="n"/>
      <c r="T18" s="12">
        <f>IF(L18="","",IF(L18="Sim","Pendente","Concluída"))</f>
        <v/>
      </c>
      <c r="U18" s="17">
        <f>IF(C18="","",IFERROR(VLOOKUP(C18,'Equipamentos'!$A$5:$Q$104,6,FALSE),""))</f>
        <v/>
      </c>
    </row>
    <row r="19">
      <c r="A19" s="4" t="n"/>
      <c r="B19" s="7" t="n"/>
      <c r="C19" s="4" t="n"/>
      <c r="D19" s="13">
        <f>IF(C19="","",IFERROR(VLOOKUP(C19,'Equipamentos'!$A$5:$Q$104,3,FALSE),"Não localizado"))</f>
        <v/>
      </c>
      <c r="E19" s="4" t="n"/>
      <c r="F19" s="5" t="n"/>
      <c r="G19" s="4" t="n"/>
      <c r="H19" s="4" t="n"/>
      <c r="I19" s="4" t="n"/>
      <c r="J19" s="33" t="n"/>
      <c r="K19" s="5" t="n"/>
      <c r="L19" s="4" t="n"/>
      <c r="M19" s="4" t="n"/>
      <c r="N19" s="5" t="n"/>
      <c r="O19" s="34" t="n"/>
      <c r="P19" s="34" t="n"/>
      <c r="Q19" s="35">
        <f>IF(AND(O19="",P19=""),"",SUM(O19,P19))</f>
        <v/>
      </c>
      <c r="R19" s="5" t="n"/>
      <c r="S19" s="5" t="n"/>
      <c r="T19" s="10">
        <f>IF(L19="","",IF(L19="Sim","Pendente","Concluída"))</f>
        <v/>
      </c>
      <c r="U19" s="13">
        <f>IF(C19="","",IFERROR(VLOOKUP(C19,'Equipamentos'!$A$5:$Q$104,6,FALSE),""))</f>
        <v/>
      </c>
    </row>
    <row r="20">
      <c r="A20" s="4" t="n"/>
      <c r="B20" s="7" t="n"/>
      <c r="C20" s="4" t="n"/>
      <c r="D20" s="17">
        <f>IF(C20="","",IFERROR(VLOOKUP(C20,'Equipamentos'!$A$5:$Q$104,3,FALSE),"Não localizado"))</f>
        <v/>
      </c>
      <c r="E20" s="4" t="n"/>
      <c r="F20" s="5" t="n"/>
      <c r="G20" s="4" t="n"/>
      <c r="H20" s="4" t="n"/>
      <c r="I20" s="4" t="n"/>
      <c r="J20" s="33" t="n"/>
      <c r="K20" s="5" t="n"/>
      <c r="L20" s="4" t="n"/>
      <c r="M20" s="4" t="n"/>
      <c r="N20" s="5" t="n"/>
      <c r="O20" s="34" t="n"/>
      <c r="P20" s="34" t="n"/>
      <c r="Q20" s="36">
        <f>IF(AND(O20="",P20=""),"",SUM(O20,P20))</f>
        <v/>
      </c>
      <c r="R20" s="5" t="n"/>
      <c r="S20" s="5" t="n"/>
      <c r="T20" s="12">
        <f>IF(L20="","",IF(L20="Sim","Pendente","Concluída"))</f>
        <v/>
      </c>
      <c r="U20" s="17">
        <f>IF(C20="","",IFERROR(VLOOKUP(C20,'Equipamentos'!$A$5:$Q$104,6,FALSE),""))</f>
        <v/>
      </c>
    </row>
    <row r="21">
      <c r="A21" s="4" t="n"/>
      <c r="B21" s="7" t="n"/>
      <c r="C21" s="4" t="n"/>
      <c r="D21" s="13">
        <f>IF(C21="","",IFERROR(VLOOKUP(C21,'Equipamentos'!$A$5:$Q$104,3,FALSE),"Não localizado"))</f>
        <v/>
      </c>
      <c r="E21" s="4" t="n"/>
      <c r="F21" s="5" t="n"/>
      <c r="G21" s="4" t="n"/>
      <c r="H21" s="4" t="n"/>
      <c r="I21" s="4" t="n"/>
      <c r="J21" s="33" t="n"/>
      <c r="K21" s="5" t="n"/>
      <c r="L21" s="4" t="n"/>
      <c r="M21" s="4" t="n"/>
      <c r="N21" s="5" t="n"/>
      <c r="O21" s="34" t="n"/>
      <c r="P21" s="34" t="n"/>
      <c r="Q21" s="35">
        <f>IF(AND(O21="",P21=""),"",SUM(O21,P21))</f>
        <v/>
      </c>
      <c r="R21" s="5" t="n"/>
      <c r="S21" s="5" t="n"/>
      <c r="T21" s="10">
        <f>IF(L21="","",IF(L21="Sim","Pendente","Concluída"))</f>
        <v/>
      </c>
      <c r="U21" s="13">
        <f>IF(C21="","",IFERROR(VLOOKUP(C21,'Equipamentos'!$A$5:$Q$104,6,FALSE),""))</f>
        <v/>
      </c>
    </row>
    <row r="22">
      <c r="A22" s="4" t="n"/>
      <c r="B22" s="7" t="n"/>
      <c r="C22" s="4" t="n"/>
      <c r="D22" s="17">
        <f>IF(C22="","",IFERROR(VLOOKUP(C22,'Equipamentos'!$A$5:$Q$104,3,FALSE),"Não localizado"))</f>
        <v/>
      </c>
      <c r="E22" s="4" t="n"/>
      <c r="F22" s="5" t="n"/>
      <c r="G22" s="4" t="n"/>
      <c r="H22" s="4" t="n"/>
      <c r="I22" s="4" t="n"/>
      <c r="J22" s="33" t="n"/>
      <c r="K22" s="5" t="n"/>
      <c r="L22" s="4" t="n"/>
      <c r="M22" s="4" t="n"/>
      <c r="N22" s="5" t="n"/>
      <c r="O22" s="34" t="n"/>
      <c r="P22" s="34" t="n"/>
      <c r="Q22" s="36">
        <f>IF(AND(O22="",P22=""),"",SUM(O22,P22))</f>
        <v/>
      </c>
      <c r="R22" s="5" t="n"/>
      <c r="S22" s="5" t="n"/>
      <c r="T22" s="12">
        <f>IF(L22="","",IF(L22="Sim","Pendente","Concluída"))</f>
        <v/>
      </c>
      <c r="U22" s="17">
        <f>IF(C22="","",IFERROR(VLOOKUP(C22,'Equipamentos'!$A$5:$Q$104,6,FALSE),""))</f>
        <v/>
      </c>
    </row>
    <row r="23">
      <c r="A23" s="4" t="n"/>
      <c r="B23" s="7" t="n"/>
      <c r="C23" s="4" t="n"/>
      <c r="D23" s="13">
        <f>IF(C23="","",IFERROR(VLOOKUP(C23,'Equipamentos'!$A$5:$Q$104,3,FALSE),"Não localizado"))</f>
        <v/>
      </c>
      <c r="E23" s="4" t="n"/>
      <c r="F23" s="5" t="n"/>
      <c r="G23" s="4" t="n"/>
      <c r="H23" s="4" t="n"/>
      <c r="I23" s="4" t="n"/>
      <c r="J23" s="33" t="n"/>
      <c r="K23" s="5" t="n"/>
      <c r="L23" s="4" t="n"/>
      <c r="M23" s="4" t="n"/>
      <c r="N23" s="5" t="n"/>
      <c r="O23" s="34" t="n"/>
      <c r="P23" s="34" t="n"/>
      <c r="Q23" s="35">
        <f>IF(AND(O23="",P23=""),"",SUM(O23,P23))</f>
        <v/>
      </c>
      <c r="R23" s="5" t="n"/>
      <c r="S23" s="5" t="n"/>
      <c r="T23" s="10">
        <f>IF(L23="","",IF(L23="Sim","Pendente","Concluída"))</f>
        <v/>
      </c>
      <c r="U23" s="13">
        <f>IF(C23="","",IFERROR(VLOOKUP(C23,'Equipamentos'!$A$5:$Q$104,6,FALSE),""))</f>
        <v/>
      </c>
    </row>
    <row r="24">
      <c r="A24" s="4" t="n"/>
      <c r="B24" s="7" t="n"/>
      <c r="C24" s="4" t="n"/>
      <c r="D24" s="17">
        <f>IF(C24="","",IFERROR(VLOOKUP(C24,'Equipamentos'!$A$5:$Q$104,3,FALSE),"Não localizado"))</f>
        <v/>
      </c>
      <c r="E24" s="4" t="n"/>
      <c r="F24" s="5" t="n"/>
      <c r="G24" s="4" t="n"/>
      <c r="H24" s="4" t="n"/>
      <c r="I24" s="4" t="n"/>
      <c r="J24" s="33" t="n"/>
      <c r="K24" s="5" t="n"/>
      <c r="L24" s="4" t="n"/>
      <c r="M24" s="4" t="n"/>
      <c r="N24" s="5" t="n"/>
      <c r="O24" s="34" t="n"/>
      <c r="P24" s="34" t="n"/>
      <c r="Q24" s="36">
        <f>IF(AND(O24="",P24=""),"",SUM(O24,P24))</f>
        <v/>
      </c>
      <c r="R24" s="5" t="n"/>
      <c r="S24" s="5" t="n"/>
      <c r="T24" s="12">
        <f>IF(L24="","",IF(L24="Sim","Pendente","Concluída"))</f>
        <v/>
      </c>
      <c r="U24" s="17">
        <f>IF(C24="","",IFERROR(VLOOKUP(C24,'Equipamentos'!$A$5:$Q$104,6,FALSE),""))</f>
        <v/>
      </c>
    </row>
    <row r="25">
      <c r="A25" s="4" t="n"/>
      <c r="B25" s="7" t="n"/>
      <c r="C25" s="4" t="n"/>
      <c r="D25" s="13">
        <f>IF(C25="","",IFERROR(VLOOKUP(C25,'Equipamentos'!$A$5:$Q$104,3,FALSE),"Não localizado"))</f>
        <v/>
      </c>
      <c r="E25" s="4" t="n"/>
      <c r="F25" s="5" t="n"/>
      <c r="G25" s="4" t="n"/>
      <c r="H25" s="4" t="n"/>
      <c r="I25" s="4" t="n"/>
      <c r="J25" s="33" t="n"/>
      <c r="K25" s="5" t="n"/>
      <c r="L25" s="4" t="n"/>
      <c r="M25" s="4" t="n"/>
      <c r="N25" s="5" t="n"/>
      <c r="O25" s="34" t="n"/>
      <c r="P25" s="34" t="n"/>
      <c r="Q25" s="35">
        <f>IF(AND(O25="",P25=""),"",SUM(O25,P25))</f>
        <v/>
      </c>
      <c r="R25" s="5" t="n"/>
      <c r="S25" s="5" t="n"/>
      <c r="T25" s="10">
        <f>IF(L25="","",IF(L25="Sim","Pendente","Concluída"))</f>
        <v/>
      </c>
      <c r="U25" s="13">
        <f>IF(C25="","",IFERROR(VLOOKUP(C25,'Equipamentos'!$A$5:$Q$104,6,FALSE),""))</f>
        <v/>
      </c>
    </row>
    <row r="26">
      <c r="A26" s="4" t="n"/>
      <c r="B26" s="7" t="n"/>
      <c r="C26" s="4" t="n"/>
      <c r="D26" s="17">
        <f>IF(C26="","",IFERROR(VLOOKUP(C26,'Equipamentos'!$A$5:$Q$104,3,FALSE),"Não localizado"))</f>
        <v/>
      </c>
      <c r="E26" s="4" t="n"/>
      <c r="F26" s="5" t="n"/>
      <c r="G26" s="4" t="n"/>
      <c r="H26" s="4" t="n"/>
      <c r="I26" s="4" t="n"/>
      <c r="J26" s="33" t="n"/>
      <c r="K26" s="5" t="n"/>
      <c r="L26" s="4" t="n"/>
      <c r="M26" s="4" t="n"/>
      <c r="N26" s="5" t="n"/>
      <c r="O26" s="34" t="n"/>
      <c r="P26" s="34" t="n"/>
      <c r="Q26" s="36">
        <f>IF(AND(O26="",P26=""),"",SUM(O26,P26))</f>
        <v/>
      </c>
      <c r="R26" s="5" t="n"/>
      <c r="S26" s="5" t="n"/>
      <c r="T26" s="12">
        <f>IF(L26="","",IF(L26="Sim","Pendente","Concluída"))</f>
        <v/>
      </c>
      <c r="U26" s="17">
        <f>IF(C26="","",IFERROR(VLOOKUP(C26,'Equipamentos'!$A$5:$Q$104,6,FALSE),""))</f>
        <v/>
      </c>
    </row>
    <row r="27">
      <c r="A27" s="4" t="n"/>
      <c r="B27" s="7" t="n"/>
      <c r="C27" s="4" t="n"/>
      <c r="D27" s="13">
        <f>IF(C27="","",IFERROR(VLOOKUP(C27,'Equipamentos'!$A$5:$Q$104,3,FALSE),"Não localizado"))</f>
        <v/>
      </c>
      <c r="E27" s="4" t="n"/>
      <c r="F27" s="5" t="n"/>
      <c r="G27" s="4" t="n"/>
      <c r="H27" s="4" t="n"/>
      <c r="I27" s="4" t="n"/>
      <c r="J27" s="33" t="n"/>
      <c r="K27" s="5" t="n"/>
      <c r="L27" s="4" t="n"/>
      <c r="M27" s="4" t="n"/>
      <c r="N27" s="5" t="n"/>
      <c r="O27" s="34" t="n"/>
      <c r="P27" s="34" t="n"/>
      <c r="Q27" s="35">
        <f>IF(AND(O27="",P27=""),"",SUM(O27,P27))</f>
        <v/>
      </c>
      <c r="R27" s="5" t="n"/>
      <c r="S27" s="5" t="n"/>
      <c r="T27" s="10">
        <f>IF(L27="","",IF(L27="Sim","Pendente","Concluída"))</f>
        <v/>
      </c>
      <c r="U27" s="13">
        <f>IF(C27="","",IFERROR(VLOOKUP(C27,'Equipamentos'!$A$5:$Q$104,6,FALSE),""))</f>
        <v/>
      </c>
    </row>
    <row r="28">
      <c r="A28" s="4" t="n"/>
      <c r="B28" s="7" t="n"/>
      <c r="C28" s="4" t="n"/>
      <c r="D28" s="17">
        <f>IF(C28="","",IFERROR(VLOOKUP(C28,'Equipamentos'!$A$5:$Q$104,3,FALSE),"Não localizado"))</f>
        <v/>
      </c>
      <c r="E28" s="4" t="n"/>
      <c r="F28" s="5" t="n"/>
      <c r="G28" s="4" t="n"/>
      <c r="H28" s="4" t="n"/>
      <c r="I28" s="4" t="n"/>
      <c r="J28" s="33" t="n"/>
      <c r="K28" s="5" t="n"/>
      <c r="L28" s="4" t="n"/>
      <c r="M28" s="4" t="n"/>
      <c r="N28" s="5" t="n"/>
      <c r="O28" s="34" t="n"/>
      <c r="P28" s="34" t="n"/>
      <c r="Q28" s="36">
        <f>IF(AND(O28="",P28=""),"",SUM(O28,P28))</f>
        <v/>
      </c>
      <c r="R28" s="5" t="n"/>
      <c r="S28" s="5" t="n"/>
      <c r="T28" s="12">
        <f>IF(L28="","",IF(L28="Sim","Pendente","Concluída"))</f>
        <v/>
      </c>
      <c r="U28" s="17">
        <f>IF(C28="","",IFERROR(VLOOKUP(C28,'Equipamentos'!$A$5:$Q$104,6,FALSE),""))</f>
        <v/>
      </c>
    </row>
    <row r="29">
      <c r="A29" s="4" t="n"/>
      <c r="B29" s="7" t="n"/>
      <c r="C29" s="4" t="n"/>
      <c r="D29" s="13">
        <f>IF(C29="","",IFERROR(VLOOKUP(C29,'Equipamentos'!$A$5:$Q$104,3,FALSE),"Não localizado"))</f>
        <v/>
      </c>
      <c r="E29" s="4" t="n"/>
      <c r="F29" s="5" t="n"/>
      <c r="G29" s="4" t="n"/>
      <c r="H29" s="4" t="n"/>
      <c r="I29" s="4" t="n"/>
      <c r="J29" s="33" t="n"/>
      <c r="K29" s="5" t="n"/>
      <c r="L29" s="4" t="n"/>
      <c r="M29" s="4" t="n"/>
      <c r="N29" s="5" t="n"/>
      <c r="O29" s="34" t="n"/>
      <c r="P29" s="34" t="n"/>
      <c r="Q29" s="35">
        <f>IF(AND(O29="",P29=""),"",SUM(O29,P29))</f>
        <v/>
      </c>
      <c r="R29" s="5" t="n"/>
      <c r="S29" s="5" t="n"/>
      <c r="T29" s="10">
        <f>IF(L29="","",IF(L29="Sim","Pendente","Concluída"))</f>
        <v/>
      </c>
      <c r="U29" s="13">
        <f>IF(C29="","",IFERROR(VLOOKUP(C29,'Equipamentos'!$A$5:$Q$104,6,FALSE),""))</f>
        <v/>
      </c>
    </row>
    <row r="30">
      <c r="A30" s="4" t="n"/>
      <c r="B30" s="7" t="n"/>
      <c r="C30" s="4" t="n"/>
      <c r="D30" s="17">
        <f>IF(C30="","",IFERROR(VLOOKUP(C30,'Equipamentos'!$A$5:$Q$104,3,FALSE),"Não localizado"))</f>
        <v/>
      </c>
      <c r="E30" s="4" t="n"/>
      <c r="F30" s="5" t="n"/>
      <c r="G30" s="4" t="n"/>
      <c r="H30" s="4" t="n"/>
      <c r="I30" s="4" t="n"/>
      <c r="J30" s="33" t="n"/>
      <c r="K30" s="5" t="n"/>
      <c r="L30" s="4" t="n"/>
      <c r="M30" s="4" t="n"/>
      <c r="N30" s="5" t="n"/>
      <c r="O30" s="34" t="n"/>
      <c r="P30" s="34" t="n"/>
      <c r="Q30" s="36">
        <f>IF(AND(O30="",P30=""),"",SUM(O30,P30))</f>
        <v/>
      </c>
      <c r="R30" s="5" t="n"/>
      <c r="S30" s="5" t="n"/>
      <c r="T30" s="12">
        <f>IF(L30="","",IF(L30="Sim","Pendente","Concluída"))</f>
        <v/>
      </c>
      <c r="U30" s="17">
        <f>IF(C30="","",IFERROR(VLOOKUP(C30,'Equipamentos'!$A$5:$Q$104,6,FALSE),""))</f>
        <v/>
      </c>
    </row>
    <row r="31">
      <c r="A31" s="4" t="n"/>
      <c r="B31" s="7" t="n"/>
      <c r="C31" s="4" t="n"/>
      <c r="D31" s="13">
        <f>IF(C31="","",IFERROR(VLOOKUP(C31,'Equipamentos'!$A$5:$Q$104,3,FALSE),"Não localizado"))</f>
        <v/>
      </c>
      <c r="E31" s="4" t="n"/>
      <c r="F31" s="5" t="n"/>
      <c r="G31" s="4" t="n"/>
      <c r="H31" s="4" t="n"/>
      <c r="I31" s="4" t="n"/>
      <c r="J31" s="33" t="n"/>
      <c r="K31" s="5" t="n"/>
      <c r="L31" s="4" t="n"/>
      <c r="M31" s="4" t="n"/>
      <c r="N31" s="5" t="n"/>
      <c r="O31" s="34" t="n"/>
      <c r="P31" s="34" t="n"/>
      <c r="Q31" s="35">
        <f>IF(AND(O31="",P31=""),"",SUM(O31,P31))</f>
        <v/>
      </c>
      <c r="R31" s="5" t="n"/>
      <c r="S31" s="5" t="n"/>
      <c r="T31" s="10">
        <f>IF(L31="","",IF(L31="Sim","Pendente","Concluída"))</f>
        <v/>
      </c>
      <c r="U31" s="13">
        <f>IF(C31="","",IFERROR(VLOOKUP(C31,'Equipamentos'!$A$5:$Q$104,6,FALSE),""))</f>
        <v/>
      </c>
    </row>
    <row r="32">
      <c r="A32" s="4" t="n"/>
      <c r="B32" s="7" t="n"/>
      <c r="C32" s="4" t="n"/>
      <c r="D32" s="17">
        <f>IF(C32="","",IFERROR(VLOOKUP(C32,'Equipamentos'!$A$5:$Q$104,3,FALSE),"Não localizado"))</f>
        <v/>
      </c>
      <c r="E32" s="4" t="n"/>
      <c r="F32" s="5" t="n"/>
      <c r="G32" s="4" t="n"/>
      <c r="H32" s="4" t="n"/>
      <c r="I32" s="4" t="n"/>
      <c r="J32" s="33" t="n"/>
      <c r="K32" s="5" t="n"/>
      <c r="L32" s="4" t="n"/>
      <c r="M32" s="4" t="n"/>
      <c r="N32" s="5" t="n"/>
      <c r="O32" s="34" t="n"/>
      <c r="P32" s="34" t="n"/>
      <c r="Q32" s="36">
        <f>IF(AND(O32="",P32=""),"",SUM(O32,P32))</f>
        <v/>
      </c>
      <c r="R32" s="5" t="n"/>
      <c r="S32" s="5" t="n"/>
      <c r="T32" s="12">
        <f>IF(L32="","",IF(L32="Sim","Pendente","Concluída"))</f>
        <v/>
      </c>
      <c r="U32" s="17">
        <f>IF(C32="","",IFERROR(VLOOKUP(C32,'Equipamentos'!$A$5:$Q$104,6,FALSE),""))</f>
        <v/>
      </c>
    </row>
    <row r="33">
      <c r="A33" s="4" t="n"/>
      <c r="B33" s="7" t="n"/>
      <c r="C33" s="4" t="n"/>
      <c r="D33" s="13">
        <f>IF(C33="","",IFERROR(VLOOKUP(C33,'Equipamentos'!$A$5:$Q$104,3,FALSE),"Não localizado"))</f>
        <v/>
      </c>
      <c r="E33" s="4" t="n"/>
      <c r="F33" s="5" t="n"/>
      <c r="G33" s="4" t="n"/>
      <c r="H33" s="4" t="n"/>
      <c r="I33" s="4" t="n"/>
      <c r="J33" s="33" t="n"/>
      <c r="K33" s="5" t="n"/>
      <c r="L33" s="4" t="n"/>
      <c r="M33" s="4" t="n"/>
      <c r="N33" s="5" t="n"/>
      <c r="O33" s="34" t="n"/>
      <c r="P33" s="34" t="n"/>
      <c r="Q33" s="35">
        <f>IF(AND(O33="",P33=""),"",SUM(O33,P33))</f>
        <v/>
      </c>
      <c r="R33" s="5" t="n"/>
      <c r="S33" s="5" t="n"/>
      <c r="T33" s="10">
        <f>IF(L33="","",IF(L33="Sim","Pendente","Concluída"))</f>
        <v/>
      </c>
      <c r="U33" s="13">
        <f>IF(C33="","",IFERROR(VLOOKUP(C33,'Equipamentos'!$A$5:$Q$104,6,FALSE),""))</f>
        <v/>
      </c>
    </row>
    <row r="34">
      <c r="A34" s="4" t="n"/>
      <c r="B34" s="7" t="n"/>
      <c r="C34" s="4" t="n"/>
      <c r="D34" s="17">
        <f>IF(C34="","",IFERROR(VLOOKUP(C34,'Equipamentos'!$A$5:$Q$104,3,FALSE),"Não localizado"))</f>
        <v/>
      </c>
      <c r="E34" s="4" t="n"/>
      <c r="F34" s="5" t="n"/>
      <c r="G34" s="4" t="n"/>
      <c r="H34" s="4" t="n"/>
      <c r="I34" s="4" t="n"/>
      <c r="J34" s="33" t="n"/>
      <c r="K34" s="5" t="n"/>
      <c r="L34" s="4" t="n"/>
      <c r="M34" s="4" t="n"/>
      <c r="N34" s="5" t="n"/>
      <c r="O34" s="34" t="n"/>
      <c r="P34" s="34" t="n"/>
      <c r="Q34" s="36">
        <f>IF(AND(O34="",P34=""),"",SUM(O34,P34))</f>
        <v/>
      </c>
      <c r="R34" s="5" t="n"/>
      <c r="S34" s="5" t="n"/>
      <c r="T34" s="12">
        <f>IF(L34="","",IF(L34="Sim","Pendente","Concluída"))</f>
        <v/>
      </c>
      <c r="U34" s="17">
        <f>IF(C34="","",IFERROR(VLOOKUP(C34,'Equipamentos'!$A$5:$Q$104,6,FALSE),""))</f>
        <v/>
      </c>
    </row>
    <row r="35">
      <c r="A35" s="4" t="n"/>
      <c r="B35" s="7" t="n"/>
      <c r="C35" s="4" t="n"/>
      <c r="D35" s="13">
        <f>IF(C35="","",IFERROR(VLOOKUP(C35,'Equipamentos'!$A$5:$Q$104,3,FALSE),"Não localizado"))</f>
        <v/>
      </c>
      <c r="E35" s="4" t="n"/>
      <c r="F35" s="5" t="n"/>
      <c r="G35" s="4" t="n"/>
      <c r="H35" s="4" t="n"/>
      <c r="I35" s="4" t="n"/>
      <c r="J35" s="33" t="n"/>
      <c r="K35" s="5" t="n"/>
      <c r="L35" s="4" t="n"/>
      <c r="M35" s="4" t="n"/>
      <c r="N35" s="5" t="n"/>
      <c r="O35" s="34" t="n"/>
      <c r="P35" s="34" t="n"/>
      <c r="Q35" s="35">
        <f>IF(AND(O35="",P35=""),"",SUM(O35,P35))</f>
        <v/>
      </c>
      <c r="R35" s="5" t="n"/>
      <c r="S35" s="5" t="n"/>
      <c r="T35" s="10">
        <f>IF(L35="","",IF(L35="Sim","Pendente","Concluída"))</f>
        <v/>
      </c>
      <c r="U35" s="13">
        <f>IF(C35="","",IFERROR(VLOOKUP(C35,'Equipamentos'!$A$5:$Q$104,6,FALSE),""))</f>
        <v/>
      </c>
    </row>
    <row r="36">
      <c r="A36" s="4" t="n"/>
      <c r="B36" s="7" t="n"/>
      <c r="C36" s="4" t="n"/>
      <c r="D36" s="17">
        <f>IF(C36="","",IFERROR(VLOOKUP(C36,'Equipamentos'!$A$5:$Q$104,3,FALSE),"Não localizado"))</f>
        <v/>
      </c>
      <c r="E36" s="4" t="n"/>
      <c r="F36" s="5" t="n"/>
      <c r="G36" s="4" t="n"/>
      <c r="H36" s="4" t="n"/>
      <c r="I36" s="4" t="n"/>
      <c r="J36" s="33" t="n"/>
      <c r="K36" s="5" t="n"/>
      <c r="L36" s="4" t="n"/>
      <c r="M36" s="4" t="n"/>
      <c r="N36" s="5" t="n"/>
      <c r="O36" s="34" t="n"/>
      <c r="P36" s="34" t="n"/>
      <c r="Q36" s="36">
        <f>IF(AND(O36="",P36=""),"",SUM(O36,P36))</f>
        <v/>
      </c>
      <c r="R36" s="5" t="n"/>
      <c r="S36" s="5" t="n"/>
      <c r="T36" s="12">
        <f>IF(L36="","",IF(L36="Sim","Pendente","Concluída"))</f>
        <v/>
      </c>
      <c r="U36" s="17">
        <f>IF(C36="","",IFERROR(VLOOKUP(C36,'Equipamentos'!$A$5:$Q$104,6,FALSE),""))</f>
        <v/>
      </c>
    </row>
    <row r="37">
      <c r="A37" s="4" t="n"/>
      <c r="B37" s="7" t="n"/>
      <c r="C37" s="4" t="n"/>
      <c r="D37" s="13">
        <f>IF(C37="","",IFERROR(VLOOKUP(C37,'Equipamentos'!$A$5:$Q$104,3,FALSE),"Não localizado"))</f>
        <v/>
      </c>
      <c r="E37" s="4" t="n"/>
      <c r="F37" s="5" t="n"/>
      <c r="G37" s="4" t="n"/>
      <c r="H37" s="4" t="n"/>
      <c r="I37" s="4" t="n"/>
      <c r="J37" s="33" t="n"/>
      <c r="K37" s="5" t="n"/>
      <c r="L37" s="4" t="n"/>
      <c r="M37" s="4" t="n"/>
      <c r="N37" s="5" t="n"/>
      <c r="O37" s="34" t="n"/>
      <c r="P37" s="34" t="n"/>
      <c r="Q37" s="35">
        <f>IF(AND(O37="",P37=""),"",SUM(O37,P37))</f>
        <v/>
      </c>
      <c r="R37" s="5" t="n"/>
      <c r="S37" s="5" t="n"/>
      <c r="T37" s="10">
        <f>IF(L37="","",IF(L37="Sim","Pendente","Concluída"))</f>
        <v/>
      </c>
      <c r="U37" s="13">
        <f>IF(C37="","",IFERROR(VLOOKUP(C37,'Equipamentos'!$A$5:$Q$104,6,FALSE),""))</f>
        <v/>
      </c>
    </row>
    <row r="38">
      <c r="A38" s="4" t="n"/>
      <c r="B38" s="7" t="n"/>
      <c r="C38" s="4" t="n"/>
      <c r="D38" s="17">
        <f>IF(C38="","",IFERROR(VLOOKUP(C38,'Equipamentos'!$A$5:$Q$104,3,FALSE),"Não localizado"))</f>
        <v/>
      </c>
      <c r="E38" s="4" t="n"/>
      <c r="F38" s="5" t="n"/>
      <c r="G38" s="4" t="n"/>
      <c r="H38" s="4" t="n"/>
      <c r="I38" s="4" t="n"/>
      <c r="J38" s="33" t="n"/>
      <c r="K38" s="5" t="n"/>
      <c r="L38" s="4" t="n"/>
      <c r="M38" s="4" t="n"/>
      <c r="N38" s="5" t="n"/>
      <c r="O38" s="34" t="n"/>
      <c r="P38" s="34" t="n"/>
      <c r="Q38" s="36">
        <f>IF(AND(O38="",P38=""),"",SUM(O38,P38))</f>
        <v/>
      </c>
      <c r="R38" s="5" t="n"/>
      <c r="S38" s="5" t="n"/>
      <c r="T38" s="12">
        <f>IF(L38="","",IF(L38="Sim","Pendente","Concluída"))</f>
        <v/>
      </c>
      <c r="U38" s="17">
        <f>IF(C38="","",IFERROR(VLOOKUP(C38,'Equipamentos'!$A$5:$Q$104,6,FALSE),""))</f>
        <v/>
      </c>
    </row>
    <row r="39">
      <c r="A39" s="4" t="n"/>
      <c r="B39" s="7" t="n"/>
      <c r="C39" s="4" t="n"/>
      <c r="D39" s="13">
        <f>IF(C39="","",IFERROR(VLOOKUP(C39,'Equipamentos'!$A$5:$Q$104,3,FALSE),"Não localizado"))</f>
        <v/>
      </c>
      <c r="E39" s="4" t="n"/>
      <c r="F39" s="5" t="n"/>
      <c r="G39" s="4" t="n"/>
      <c r="H39" s="4" t="n"/>
      <c r="I39" s="4" t="n"/>
      <c r="J39" s="33" t="n"/>
      <c r="K39" s="5" t="n"/>
      <c r="L39" s="4" t="n"/>
      <c r="M39" s="4" t="n"/>
      <c r="N39" s="5" t="n"/>
      <c r="O39" s="34" t="n"/>
      <c r="P39" s="34" t="n"/>
      <c r="Q39" s="35">
        <f>IF(AND(O39="",P39=""),"",SUM(O39,P39))</f>
        <v/>
      </c>
      <c r="R39" s="5" t="n"/>
      <c r="S39" s="5" t="n"/>
      <c r="T39" s="10">
        <f>IF(L39="","",IF(L39="Sim","Pendente","Concluída"))</f>
        <v/>
      </c>
      <c r="U39" s="13">
        <f>IF(C39="","",IFERROR(VLOOKUP(C39,'Equipamentos'!$A$5:$Q$104,6,FALSE),""))</f>
        <v/>
      </c>
    </row>
    <row r="40">
      <c r="A40" s="4" t="n"/>
      <c r="B40" s="7" t="n"/>
      <c r="C40" s="4" t="n"/>
      <c r="D40" s="17">
        <f>IF(C40="","",IFERROR(VLOOKUP(C40,'Equipamentos'!$A$5:$Q$104,3,FALSE),"Não localizado"))</f>
        <v/>
      </c>
      <c r="E40" s="4" t="n"/>
      <c r="F40" s="5" t="n"/>
      <c r="G40" s="4" t="n"/>
      <c r="H40" s="4" t="n"/>
      <c r="I40" s="4" t="n"/>
      <c r="J40" s="33" t="n"/>
      <c r="K40" s="5" t="n"/>
      <c r="L40" s="4" t="n"/>
      <c r="M40" s="4" t="n"/>
      <c r="N40" s="5" t="n"/>
      <c r="O40" s="34" t="n"/>
      <c r="P40" s="34" t="n"/>
      <c r="Q40" s="36">
        <f>IF(AND(O40="",P40=""),"",SUM(O40,P40))</f>
        <v/>
      </c>
      <c r="R40" s="5" t="n"/>
      <c r="S40" s="5" t="n"/>
      <c r="T40" s="12">
        <f>IF(L40="","",IF(L40="Sim","Pendente","Concluída"))</f>
        <v/>
      </c>
      <c r="U40" s="17">
        <f>IF(C40="","",IFERROR(VLOOKUP(C40,'Equipamentos'!$A$5:$Q$104,6,FALSE),""))</f>
        <v/>
      </c>
    </row>
    <row r="41">
      <c r="A41" s="4" t="n"/>
      <c r="B41" s="7" t="n"/>
      <c r="C41" s="4" t="n"/>
      <c r="D41" s="13">
        <f>IF(C41="","",IFERROR(VLOOKUP(C41,'Equipamentos'!$A$5:$Q$104,3,FALSE),"Não localizado"))</f>
        <v/>
      </c>
      <c r="E41" s="4" t="n"/>
      <c r="F41" s="5" t="n"/>
      <c r="G41" s="4" t="n"/>
      <c r="H41" s="4" t="n"/>
      <c r="I41" s="4" t="n"/>
      <c r="J41" s="33" t="n"/>
      <c r="K41" s="5" t="n"/>
      <c r="L41" s="4" t="n"/>
      <c r="M41" s="4" t="n"/>
      <c r="N41" s="5" t="n"/>
      <c r="O41" s="34" t="n"/>
      <c r="P41" s="34" t="n"/>
      <c r="Q41" s="35">
        <f>IF(AND(O41="",P41=""),"",SUM(O41,P41))</f>
        <v/>
      </c>
      <c r="R41" s="5" t="n"/>
      <c r="S41" s="5" t="n"/>
      <c r="T41" s="10">
        <f>IF(L41="","",IF(L41="Sim","Pendente","Concluída"))</f>
        <v/>
      </c>
      <c r="U41" s="13">
        <f>IF(C41="","",IFERROR(VLOOKUP(C41,'Equipamentos'!$A$5:$Q$104,6,FALSE),""))</f>
        <v/>
      </c>
    </row>
    <row r="42">
      <c r="A42" s="4" t="n"/>
      <c r="B42" s="7" t="n"/>
      <c r="C42" s="4" t="n"/>
      <c r="D42" s="17">
        <f>IF(C42="","",IFERROR(VLOOKUP(C42,'Equipamentos'!$A$5:$Q$104,3,FALSE),"Não localizado"))</f>
        <v/>
      </c>
      <c r="E42" s="4" t="n"/>
      <c r="F42" s="5" t="n"/>
      <c r="G42" s="4" t="n"/>
      <c r="H42" s="4" t="n"/>
      <c r="I42" s="4" t="n"/>
      <c r="J42" s="33" t="n"/>
      <c r="K42" s="5" t="n"/>
      <c r="L42" s="4" t="n"/>
      <c r="M42" s="4" t="n"/>
      <c r="N42" s="5" t="n"/>
      <c r="O42" s="34" t="n"/>
      <c r="P42" s="34" t="n"/>
      <c r="Q42" s="36">
        <f>IF(AND(O42="",P42=""),"",SUM(O42,P42))</f>
        <v/>
      </c>
      <c r="R42" s="5" t="n"/>
      <c r="S42" s="5" t="n"/>
      <c r="T42" s="12">
        <f>IF(L42="","",IF(L42="Sim","Pendente","Concluída"))</f>
        <v/>
      </c>
      <c r="U42" s="17">
        <f>IF(C42="","",IFERROR(VLOOKUP(C42,'Equipamentos'!$A$5:$Q$104,6,FALSE),""))</f>
        <v/>
      </c>
    </row>
    <row r="43">
      <c r="A43" s="4" t="n"/>
      <c r="B43" s="7" t="n"/>
      <c r="C43" s="4" t="n"/>
      <c r="D43" s="13">
        <f>IF(C43="","",IFERROR(VLOOKUP(C43,'Equipamentos'!$A$5:$Q$104,3,FALSE),"Não localizado"))</f>
        <v/>
      </c>
      <c r="E43" s="4" t="n"/>
      <c r="F43" s="5" t="n"/>
      <c r="G43" s="4" t="n"/>
      <c r="H43" s="4" t="n"/>
      <c r="I43" s="4" t="n"/>
      <c r="J43" s="33" t="n"/>
      <c r="K43" s="5" t="n"/>
      <c r="L43" s="4" t="n"/>
      <c r="M43" s="4" t="n"/>
      <c r="N43" s="5" t="n"/>
      <c r="O43" s="34" t="n"/>
      <c r="P43" s="34" t="n"/>
      <c r="Q43" s="35">
        <f>IF(AND(O43="",P43=""),"",SUM(O43,P43))</f>
        <v/>
      </c>
      <c r="R43" s="5" t="n"/>
      <c r="S43" s="5" t="n"/>
      <c r="T43" s="10">
        <f>IF(L43="","",IF(L43="Sim","Pendente","Concluída"))</f>
        <v/>
      </c>
      <c r="U43" s="13">
        <f>IF(C43="","",IFERROR(VLOOKUP(C43,'Equipamentos'!$A$5:$Q$104,6,FALSE),""))</f>
        <v/>
      </c>
    </row>
    <row r="44">
      <c r="A44" s="4" t="n"/>
      <c r="B44" s="7" t="n"/>
      <c r="C44" s="4" t="n"/>
      <c r="D44" s="17">
        <f>IF(C44="","",IFERROR(VLOOKUP(C44,'Equipamentos'!$A$5:$Q$104,3,FALSE),"Não localizado"))</f>
        <v/>
      </c>
      <c r="E44" s="4" t="n"/>
      <c r="F44" s="5" t="n"/>
      <c r="G44" s="4" t="n"/>
      <c r="H44" s="4" t="n"/>
      <c r="I44" s="4" t="n"/>
      <c r="J44" s="33" t="n"/>
      <c r="K44" s="5" t="n"/>
      <c r="L44" s="4" t="n"/>
      <c r="M44" s="4" t="n"/>
      <c r="N44" s="5" t="n"/>
      <c r="O44" s="34" t="n"/>
      <c r="P44" s="34" t="n"/>
      <c r="Q44" s="36">
        <f>IF(AND(O44="",P44=""),"",SUM(O44,P44))</f>
        <v/>
      </c>
      <c r="R44" s="5" t="n"/>
      <c r="S44" s="5" t="n"/>
      <c r="T44" s="12">
        <f>IF(L44="","",IF(L44="Sim","Pendente","Concluída"))</f>
        <v/>
      </c>
      <c r="U44" s="17">
        <f>IF(C44="","",IFERROR(VLOOKUP(C44,'Equipamentos'!$A$5:$Q$104,6,FALSE),""))</f>
        <v/>
      </c>
    </row>
    <row r="45">
      <c r="A45" s="4" t="n"/>
      <c r="B45" s="7" t="n"/>
      <c r="C45" s="4" t="n"/>
      <c r="D45" s="13">
        <f>IF(C45="","",IFERROR(VLOOKUP(C45,'Equipamentos'!$A$5:$Q$104,3,FALSE),"Não localizado"))</f>
        <v/>
      </c>
      <c r="E45" s="4" t="n"/>
      <c r="F45" s="5" t="n"/>
      <c r="G45" s="4" t="n"/>
      <c r="H45" s="4" t="n"/>
      <c r="I45" s="4" t="n"/>
      <c r="J45" s="33" t="n"/>
      <c r="K45" s="5" t="n"/>
      <c r="L45" s="4" t="n"/>
      <c r="M45" s="4" t="n"/>
      <c r="N45" s="5" t="n"/>
      <c r="O45" s="34" t="n"/>
      <c r="P45" s="34" t="n"/>
      <c r="Q45" s="35">
        <f>IF(AND(O45="",P45=""),"",SUM(O45,P45))</f>
        <v/>
      </c>
      <c r="R45" s="5" t="n"/>
      <c r="S45" s="5" t="n"/>
      <c r="T45" s="10">
        <f>IF(L45="","",IF(L45="Sim","Pendente","Concluída"))</f>
        <v/>
      </c>
      <c r="U45" s="13">
        <f>IF(C45="","",IFERROR(VLOOKUP(C45,'Equipamentos'!$A$5:$Q$104,6,FALSE),""))</f>
        <v/>
      </c>
    </row>
    <row r="46">
      <c r="A46" s="4" t="n"/>
      <c r="B46" s="7" t="n"/>
      <c r="C46" s="4" t="n"/>
      <c r="D46" s="17">
        <f>IF(C46="","",IFERROR(VLOOKUP(C46,'Equipamentos'!$A$5:$Q$104,3,FALSE),"Não localizado"))</f>
        <v/>
      </c>
      <c r="E46" s="4" t="n"/>
      <c r="F46" s="5" t="n"/>
      <c r="G46" s="4" t="n"/>
      <c r="H46" s="4" t="n"/>
      <c r="I46" s="4" t="n"/>
      <c r="J46" s="33" t="n"/>
      <c r="K46" s="5" t="n"/>
      <c r="L46" s="4" t="n"/>
      <c r="M46" s="4" t="n"/>
      <c r="N46" s="5" t="n"/>
      <c r="O46" s="34" t="n"/>
      <c r="P46" s="34" t="n"/>
      <c r="Q46" s="36">
        <f>IF(AND(O46="",P46=""),"",SUM(O46,P46))</f>
        <v/>
      </c>
      <c r="R46" s="5" t="n"/>
      <c r="S46" s="5" t="n"/>
      <c r="T46" s="12">
        <f>IF(L46="","",IF(L46="Sim","Pendente","Concluída"))</f>
        <v/>
      </c>
      <c r="U46" s="17">
        <f>IF(C46="","",IFERROR(VLOOKUP(C46,'Equipamentos'!$A$5:$Q$104,6,FALSE),""))</f>
        <v/>
      </c>
    </row>
    <row r="47">
      <c r="A47" s="4" t="n"/>
      <c r="B47" s="7" t="n"/>
      <c r="C47" s="4" t="n"/>
      <c r="D47" s="13">
        <f>IF(C47="","",IFERROR(VLOOKUP(C47,'Equipamentos'!$A$5:$Q$104,3,FALSE),"Não localizado"))</f>
        <v/>
      </c>
      <c r="E47" s="4" t="n"/>
      <c r="F47" s="5" t="n"/>
      <c r="G47" s="4" t="n"/>
      <c r="H47" s="4" t="n"/>
      <c r="I47" s="4" t="n"/>
      <c r="J47" s="33" t="n"/>
      <c r="K47" s="5" t="n"/>
      <c r="L47" s="4" t="n"/>
      <c r="M47" s="4" t="n"/>
      <c r="N47" s="5" t="n"/>
      <c r="O47" s="34" t="n"/>
      <c r="P47" s="34" t="n"/>
      <c r="Q47" s="35">
        <f>IF(AND(O47="",P47=""),"",SUM(O47,P47))</f>
        <v/>
      </c>
      <c r="R47" s="5" t="n"/>
      <c r="S47" s="5" t="n"/>
      <c r="T47" s="10">
        <f>IF(L47="","",IF(L47="Sim","Pendente","Concluída"))</f>
        <v/>
      </c>
      <c r="U47" s="13">
        <f>IF(C47="","",IFERROR(VLOOKUP(C47,'Equipamentos'!$A$5:$Q$104,6,FALSE),""))</f>
        <v/>
      </c>
    </row>
    <row r="48">
      <c r="A48" s="4" t="n"/>
      <c r="B48" s="7" t="n"/>
      <c r="C48" s="4" t="n"/>
      <c r="D48" s="17">
        <f>IF(C48="","",IFERROR(VLOOKUP(C48,'Equipamentos'!$A$5:$Q$104,3,FALSE),"Não localizado"))</f>
        <v/>
      </c>
      <c r="E48" s="4" t="n"/>
      <c r="F48" s="5" t="n"/>
      <c r="G48" s="4" t="n"/>
      <c r="H48" s="4" t="n"/>
      <c r="I48" s="4" t="n"/>
      <c r="J48" s="33" t="n"/>
      <c r="K48" s="5" t="n"/>
      <c r="L48" s="4" t="n"/>
      <c r="M48" s="4" t="n"/>
      <c r="N48" s="5" t="n"/>
      <c r="O48" s="34" t="n"/>
      <c r="P48" s="34" t="n"/>
      <c r="Q48" s="36">
        <f>IF(AND(O48="",P48=""),"",SUM(O48,P48))</f>
        <v/>
      </c>
      <c r="R48" s="5" t="n"/>
      <c r="S48" s="5" t="n"/>
      <c r="T48" s="12">
        <f>IF(L48="","",IF(L48="Sim","Pendente","Concluída"))</f>
        <v/>
      </c>
      <c r="U48" s="17">
        <f>IF(C48="","",IFERROR(VLOOKUP(C48,'Equipamentos'!$A$5:$Q$104,6,FALSE),""))</f>
        <v/>
      </c>
    </row>
    <row r="49">
      <c r="A49" s="4" t="n"/>
      <c r="B49" s="7" t="n"/>
      <c r="C49" s="4" t="n"/>
      <c r="D49" s="13">
        <f>IF(C49="","",IFERROR(VLOOKUP(C49,'Equipamentos'!$A$5:$Q$104,3,FALSE),"Não localizado"))</f>
        <v/>
      </c>
      <c r="E49" s="4" t="n"/>
      <c r="F49" s="5" t="n"/>
      <c r="G49" s="4" t="n"/>
      <c r="H49" s="4" t="n"/>
      <c r="I49" s="4" t="n"/>
      <c r="J49" s="33" t="n"/>
      <c r="K49" s="5" t="n"/>
      <c r="L49" s="4" t="n"/>
      <c r="M49" s="4" t="n"/>
      <c r="N49" s="5" t="n"/>
      <c r="O49" s="34" t="n"/>
      <c r="P49" s="34" t="n"/>
      <c r="Q49" s="35">
        <f>IF(AND(O49="",P49=""),"",SUM(O49,P49))</f>
        <v/>
      </c>
      <c r="R49" s="5" t="n"/>
      <c r="S49" s="5" t="n"/>
      <c r="T49" s="10">
        <f>IF(L49="","",IF(L49="Sim","Pendente","Concluída"))</f>
        <v/>
      </c>
      <c r="U49" s="13">
        <f>IF(C49="","",IFERROR(VLOOKUP(C49,'Equipamentos'!$A$5:$Q$104,6,FALSE),""))</f>
        <v/>
      </c>
    </row>
    <row r="50">
      <c r="A50" s="4" t="n"/>
      <c r="B50" s="7" t="n"/>
      <c r="C50" s="4" t="n"/>
      <c r="D50" s="17">
        <f>IF(C50="","",IFERROR(VLOOKUP(C50,'Equipamentos'!$A$5:$Q$104,3,FALSE),"Não localizado"))</f>
        <v/>
      </c>
      <c r="E50" s="4" t="n"/>
      <c r="F50" s="5" t="n"/>
      <c r="G50" s="4" t="n"/>
      <c r="H50" s="4" t="n"/>
      <c r="I50" s="4" t="n"/>
      <c r="J50" s="33" t="n"/>
      <c r="K50" s="5" t="n"/>
      <c r="L50" s="4" t="n"/>
      <c r="M50" s="4" t="n"/>
      <c r="N50" s="5" t="n"/>
      <c r="O50" s="34" t="n"/>
      <c r="P50" s="34" t="n"/>
      <c r="Q50" s="36">
        <f>IF(AND(O50="",P50=""),"",SUM(O50,P50))</f>
        <v/>
      </c>
      <c r="R50" s="5" t="n"/>
      <c r="S50" s="5" t="n"/>
      <c r="T50" s="12">
        <f>IF(L50="","",IF(L50="Sim","Pendente","Concluída"))</f>
        <v/>
      </c>
      <c r="U50" s="17">
        <f>IF(C50="","",IFERROR(VLOOKUP(C50,'Equipamentos'!$A$5:$Q$104,6,FALSE),""))</f>
        <v/>
      </c>
    </row>
    <row r="51">
      <c r="A51" s="4" t="n"/>
      <c r="B51" s="7" t="n"/>
      <c r="C51" s="4" t="n"/>
      <c r="D51" s="13">
        <f>IF(C51="","",IFERROR(VLOOKUP(C51,'Equipamentos'!$A$5:$Q$104,3,FALSE),"Não localizado"))</f>
        <v/>
      </c>
      <c r="E51" s="4" t="n"/>
      <c r="F51" s="5" t="n"/>
      <c r="G51" s="4" t="n"/>
      <c r="H51" s="4" t="n"/>
      <c r="I51" s="4" t="n"/>
      <c r="J51" s="33" t="n"/>
      <c r="K51" s="5" t="n"/>
      <c r="L51" s="4" t="n"/>
      <c r="M51" s="4" t="n"/>
      <c r="N51" s="5" t="n"/>
      <c r="O51" s="34" t="n"/>
      <c r="P51" s="34" t="n"/>
      <c r="Q51" s="35">
        <f>IF(AND(O51="",P51=""),"",SUM(O51,P51))</f>
        <v/>
      </c>
      <c r="R51" s="5" t="n"/>
      <c r="S51" s="5" t="n"/>
      <c r="T51" s="10">
        <f>IF(L51="","",IF(L51="Sim","Pendente","Concluída"))</f>
        <v/>
      </c>
      <c r="U51" s="13">
        <f>IF(C51="","",IFERROR(VLOOKUP(C51,'Equipamentos'!$A$5:$Q$104,6,FALSE),""))</f>
        <v/>
      </c>
    </row>
    <row r="52">
      <c r="A52" s="4" t="n"/>
      <c r="B52" s="7" t="n"/>
      <c r="C52" s="4" t="n"/>
      <c r="D52" s="17">
        <f>IF(C52="","",IFERROR(VLOOKUP(C52,'Equipamentos'!$A$5:$Q$104,3,FALSE),"Não localizado"))</f>
        <v/>
      </c>
      <c r="E52" s="4" t="n"/>
      <c r="F52" s="5" t="n"/>
      <c r="G52" s="4" t="n"/>
      <c r="H52" s="4" t="n"/>
      <c r="I52" s="4" t="n"/>
      <c r="J52" s="33" t="n"/>
      <c r="K52" s="5" t="n"/>
      <c r="L52" s="4" t="n"/>
      <c r="M52" s="4" t="n"/>
      <c r="N52" s="5" t="n"/>
      <c r="O52" s="34" t="n"/>
      <c r="P52" s="34" t="n"/>
      <c r="Q52" s="36">
        <f>IF(AND(O52="",P52=""),"",SUM(O52,P52))</f>
        <v/>
      </c>
      <c r="R52" s="5" t="n"/>
      <c r="S52" s="5" t="n"/>
      <c r="T52" s="12">
        <f>IF(L52="","",IF(L52="Sim","Pendente","Concluída"))</f>
        <v/>
      </c>
      <c r="U52" s="17">
        <f>IF(C52="","",IFERROR(VLOOKUP(C52,'Equipamentos'!$A$5:$Q$104,6,FALSE),""))</f>
        <v/>
      </c>
    </row>
    <row r="53">
      <c r="A53" s="4" t="n"/>
      <c r="B53" s="7" t="n"/>
      <c r="C53" s="4" t="n"/>
      <c r="D53" s="13">
        <f>IF(C53="","",IFERROR(VLOOKUP(C53,'Equipamentos'!$A$5:$Q$104,3,FALSE),"Não localizado"))</f>
        <v/>
      </c>
      <c r="E53" s="4" t="n"/>
      <c r="F53" s="5" t="n"/>
      <c r="G53" s="4" t="n"/>
      <c r="H53" s="4" t="n"/>
      <c r="I53" s="4" t="n"/>
      <c r="J53" s="33" t="n"/>
      <c r="K53" s="5" t="n"/>
      <c r="L53" s="4" t="n"/>
      <c r="M53" s="4" t="n"/>
      <c r="N53" s="5" t="n"/>
      <c r="O53" s="34" t="n"/>
      <c r="P53" s="34" t="n"/>
      <c r="Q53" s="35">
        <f>IF(AND(O53="",P53=""),"",SUM(O53,P53))</f>
        <v/>
      </c>
      <c r="R53" s="5" t="n"/>
      <c r="S53" s="5" t="n"/>
      <c r="T53" s="10">
        <f>IF(L53="","",IF(L53="Sim","Pendente","Concluída"))</f>
        <v/>
      </c>
      <c r="U53" s="13">
        <f>IF(C53="","",IFERROR(VLOOKUP(C53,'Equipamentos'!$A$5:$Q$104,6,FALSE),""))</f>
        <v/>
      </c>
    </row>
    <row r="54">
      <c r="A54" s="4" t="n"/>
      <c r="B54" s="7" t="n"/>
      <c r="C54" s="4" t="n"/>
      <c r="D54" s="17">
        <f>IF(C54="","",IFERROR(VLOOKUP(C54,'Equipamentos'!$A$5:$Q$104,3,FALSE),"Não localizado"))</f>
        <v/>
      </c>
      <c r="E54" s="4" t="n"/>
      <c r="F54" s="5" t="n"/>
      <c r="G54" s="4" t="n"/>
      <c r="H54" s="4" t="n"/>
      <c r="I54" s="4" t="n"/>
      <c r="J54" s="33" t="n"/>
      <c r="K54" s="5" t="n"/>
      <c r="L54" s="4" t="n"/>
      <c r="M54" s="4" t="n"/>
      <c r="N54" s="5" t="n"/>
      <c r="O54" s="34" t="n"/>
      <c r="P54" s="34" t="n"/>
      <c r="Q54" s="36">
        <f>IF(AND(O54="",P54=""),"",SUM(O54,P54))</f>
        <v/>
      </c>
      <c r="R54" s="5" t="n"/>
      <c r="S54" s="5" t="n"/>
      <c r="T54" s="12">
        <f>IF(L54="","",IF(L54="Sim","Pendente","Concluída"))</f>
        <v/>
      </c>
      <c r="U54" s="17">
        <f>IF(C54="","",IFERROR(VLOOKUP(C54,'Equipamentos'!$A$5:$Q$104,6,FALSE),""))</f>
        <v/>
      </c>
    </row>
    <row r="55">
      <c r="A55" s="4" t="n"/>
      <c r="B55" s="7" t="n"/>
      <c r="C55" s="4" t="n"/>
      <c r="D55" s="13">
        <f>IF(C55="","",IFERROR(VLOOKUP(C55,'Equipamentos'!$A$5:$Q$104,3,FALSE),"Não localizado"))</f>
        <v/>
      </c>
      <c r="E55" s="4" t="n"/>
      <c r="F55" s="5" t="n"/>
      <c r="G55" s="4" t="n"/>
      <c r="H55" s="4" t="n"/>
      <c r="I55" s="4" t="n"/>
      <c r="J55" s="33" t="n"/>
      <c r="K55" s="5" t="n"/>
      <c r="L55" s="4" t="n"/>
      <c r="M55" s="4" t="n"/>
      <c r="N55" s="5" t="n"/>
      <c r="O55" s="34" t="n"/>
      <c r="P55" s="34" t="n"/>
      <c r="Q55" s="35">
        <f>IF(AND(O55="",P55=""),"",SUM(O55,P55))</f>
        <v/>
      </c>
      <c r="R55" s="5" t="n"/>
      <c r="S55" s="5" t="n"/>
      <c r="T55" s="10">
        <f>IF(L55="","",IF(L55="Sim","Pendente","Concluída"))</f>
        <v/>
      </c>
      <c r="U55" s="13">
        <f>IF(C55="","",IFERROR(VLOOKUP(C55,'Equipamentos'!$A$5:$Q$104,6,FALSE),""))</f>
        <v/>
      </c>
    </row>
    <row r="56">
      <c r="A56" s="4" t="n"/>
      <c r="B56" s="7" t="n"/>
      <c r="C56" s="4" t="n"/>
      <c r="D56" s="17">
        <f>IF(C56="","",IFERROR(VLOOKUP(C56,'Equipamentos'!$A$5:$Q$104,3,FALSE),"Não localizado"))</f>
        <v/>
      </c>
      <c r="E56" s="4" t="n"/>
      <c r="F56" s="5" t="n"/>
      <c r="G56" s="4" t="n"/>
      <c r="H56" s="4" t="n"/>
      <c r="I56" s="4" t="n"/>
      <c r="J56" s="33" t="n"/>
      <c r="K56" s="5" t="n"/>
      <c r="L56" s="4" t="n"/>
      <c r="M56" s="4" t="n"/>
      <c r="N56" s="5" t="n"/>
      <c r="O56" s="34" t="n"/>
      <c r="P56" s="34" t="n"/>
      <c r="Q56" s="36">
        <f>IF(AND(O56="",P56=""),"",SUM(O56,P56))</f>
        <v/>
      </c>
      <c r="R56" s="5" t="n"/>
      <c r="S56" s="5" t="n"/>
      <c r="T56" s="12">
        <f>IF(L56="","",IF(L56="Sim","Pendente","Concluída"))</f>
        <v/>
      </c>
      <c r="U56" s="17">
        <f>IF(C56="","",IFERROR(VLOOKUP(C56,'Equipamentos'!$A$5:$Q$104,6,FALSE),""))</f>
        <v/>
      </c>
    </row>
    <row r="57">
      <c r="A57" s="4" t="n"/>
      <c r="B57" s="7" t="n"/>
      <c r="C57" s="4" t="n"/>
      <c r="D57" s="13">
        <f>IF(C57="","",IFERROR(VLOOKUP(C57,'Equipamentos'!$A$5:$Q$104,3,FALSE),"Não localizado"))</f>
        <v/>
      </c>
      <c r="E57" s="4" t="n"/>
      <c r="F57" s="5" t="n"/>
      <c r="G57" s="4" t="n"/>
      <c r="H57" s="4" t="n"/>
      <c r="I57" s="4" t="n"/>
      <c r="J57" s="33" t="n"/>
      <c r="K57" s="5" t="n"/>
      <c r="L57" s="4" t="n"/>
      <c r="M57" s="4" t="n"/>
      <c r="N57" s="5" t="n"/>
      <c r="O57" s="34" t="n"/>
      <c r="P57" s="34" t="n"/>
      <c r="Q57" s="35">
        <f>IF(AND(O57="",P57=""),"",SUM(O57,P57))</f>
        <v/>
      </c>
      <c r="R57" s="5" t="n"/>
      <c r="S57" s="5" t="n"/>
      <c r="T57" s="10">
        <f>IF(L57="","",IF(L57="Sim","Pendente","Concluída"))</f>
        <v/>
      </c>
      <c r="U57" s="13">
        <f>IF(C57="","",IFERROR(VLOOKUP(C57,'Equipamentos'!$A$5:$Q$104,6,FALSE),""))</f>
        <v/>
      </c>
    </row>
    <row r="58">
      <c r="A58" s="4" t="n"/>
      <c r="B58" s="7" t="n"/>
      <c r="C58" s="4" t="n"/>
      <c r="D58" s="17">
        <f>IF(C58="","",IFERROR(VLOOKUP(C58,'Equipamentos'!$A$5:$Q$104,3,FALSE),"Não localizado"))</f>
        <v/>
      </c>
      <c r="E58" s="4" t="n"/>
      <c r="F58" s="5" t="n"/>
      <c r="G58" s="4" t="n"/>
      <c r="H58" s="4" t="n"/>
      <c r="I58" s="4" t="n"/>
      <c r="J58" s="33" t="n"/>
      <c r="K58" s="5" t="n"/>
      <c r="L58" s="4" t="n"/>
      <c r="M58" s="4" t="n"/>
      <c r="N58" s="5" t="n"/>
      <c r="O58" s="34" t="n"/>
      <c r="P58" s="34" t="n"/>
      <c r="Q58" s="36">
        <f>IF(AND(O58="",P58=""),"",SUM(O58,P58))</f>
        <v/>
      </c>
      <c r="R58" s="5" t="n"/>
      <c r="S58" s="5" t="n"/>
      <c r="T58" s="12">
        <f>IF(L58="","",IF(L58="Sim","Pendente","Concluída"))</f>
        <v/>
      </c>
      <c r="U58" s="17">
        <f>IF(C58="","",IFERROR(VLOOKUP(C58,'Equipamentos'!$A$5:$Q$104,6,FALSE),""))</f>
        <v/>
      </c>
    </row>
    <row r="59">
      <c r="A59" s="4" t="n"/>
      <c r="B59" s="7" t="n"/>
      <c r="C59" s="4" t="n"/>
      <c r="D59" s="13">
        <f>IF(C59="","",IFERROR(VLOOKUP(C59,'Equipamentos'!$A$5:$Q$104,3,FALSE),"Não localizado"))</f>
        <v/>
      </c>
      <c r="E59" s="4" t="n"/>
      <c r="F59" s="5" t="n"/>
      <c r="G59" s="4" t="n"/>
      <c r="H59" s="4" t="n"/>
      <c r="I59" s="4" t="n"/>
      <c r="J59" s="33" t="n"/>
      <c r="K59" s="5" t="n"/>
      <c r="L59" s="4" t="n"/>
      <c r="M59" s="4" t="n"/>
      <c r="N59" s="5" t="n"/>
      <c r="O59" s="34" t="n"/>
      <c r="P59" s="34" t="n"/>
      <c r="Q59" s="35">
        <f>IF(AND(O59="",P59=""),"",SUM(O59,P59))</f>
        <v/>
      </c>
      <c r="R59" s="5" t="n"/>
      <c r="S59" s="5" t="n"/>
      <c r="T59" s="10">
        <f>IF(L59="","",IF(L59="Sim","Pendente","Concluída"))</f>
        <v/>
      </c>
      <c r="U59" s="13">
        <f>IF(C59="","",IFERROR(VLOOKUP(C59,'Equipamentos'!$A$5:$Q$104,6,FALSE),""))</f>
        <v/>
      </c>
    </row>
    <row r="60">
      <c r="A60" s="4" t="n"/>
      <c r="B60" s="7" t="n"/>
      <c r="C60" s="4" t="n"/>
      <c r="D60" s="17">
        <f>IF(C60="","",IFERROR(VLOOKUP(C60,'Equipamentos'!$A$5:$Q$104,3,FALSE),"Não localizado"))</f>
        <v/>
      </c>
      <c r="E60" s="4" t="n"/>
      <c r="F60" s="5" t="n"/>
      <c r="G60" s="4" t="n"/>
      <c r="H60" s="4" t="n"/>
      <c r="I60" s="4" t="n"/>
      <c r="J60" s="33" t="n"/>
      <c r="K60" s="5" t="n"/>
      <c r="L60" s="4" t="n"/>
      <c r="M60" s="4" t="n"/>
      <c r="N60" s="5" t="n"/>
      <c r="O60" s="34" t="n"/>
      <c r="P60" s="34" t="n"/>
      <c r="Q60" s="36">
        <f>IF(AND(O60="",P60=""),"",SUM(O60,P60))</f>
        <v/>
      </c>
      <c r="R60" s="5" t="n"/>
      <c r="S60" s="5" t="n"/>
      <c r="T60" s="12">
        <f>IF(L60="","",IF(L60="Sim","Pendente","Concluída"))</f>
        <v/>
      </c>
      <c r="U60" s="17">
        <f>IF(C60="","",IFERROR(VLOOKUP(C60,'Equipamentos'!$A$5:$Q$104,6,FALSE),""))</f>
        <v/>
      </c>
    </row>
    <row r="61">
      <c r="A61" s="4" t="n"/>
      <c r="B61" s="7" t="n"/>
      <c r="C61" s="4" t="n"/>
      <c r="D61" s="13">
        <f>IF(C61="","",IFERROR(VLOOKUP(C61,'Equipamentos'!$A$5:$Q$104,3,FALSE),"Não localizado"))</f>
        <v/>
      </c>
      <c r="E61" s="4" t="n"/>
      <c r="F61" s="5" t="n"/>
      <c r="G61" s="4" t="n"/>
      <c r="H61" s="4" t="n"/>
      <c r="I61" s="4" t="n"/>
      <c r="J61" s="33" t="n"/>
      <c r="K61" s="5" t="n"/>
      <c r="L61" s="4" t="n"/>
      <c r="M61" s="4" t="n"/>
      <c r="N61" s="5" t="n"/>
      <c r="O61" s="34" t="n"/>
      <c r="P61" s="34" t="n"/>
      <c r="Q61" s="35">
        <f>IF(AND(O61="",P61=""),"",SUM(O61,P61))</f>
        <v/>
      </c>
      <c r="R61" s="5" t="n"/>
      <c r="S61" s="5" t="n"/>
      <c r="T61" s="10">
        <f>IF(L61="","",IF(L61="Sim","Pendente","Concluída"))</f>
        <v/>
      </c>
      <c r="U61" s="13">
        <f>IF(C61="","",IFERROR(VLOOKUP(C61,'Equipamentos'!$A$5:$Q$104,6,FALSE),""))</f>
        <v/>
      </c>
    </row>
    <row r="62">
      <c r="A62" s="4" t="n"/>
      <c r="B62" s="7" t="n"/>
      <c r="C62" s="4" t="n"/>
      <c r="D62" s="17">
        <f>IF(C62="","",IFERROR(VLOOKUP(C62,'Equipamentos'!$A$5:$Q$104,3,FALSE),"Não localizado"))</f>
        <v/>
      </c>
      <c r="E62" s="4" t="n"/>
      <c r="F62" s="5" t="n"/>
      <c r="G62" s="4" t="n"/>
      <c r="H62" s="4" t="n"/>
      <c r="I62" s="4" t="n"/>
      <c r="J62" s="33" t="n"/>
      <c r="K62" s="5" t="n"/>
      <c r="L62" s="4" t="n"/>
      <c r="M62" s="4" t="n"/>
      <c r="N62" s="5" t="n"/>
      <c r="O62" s="34" t="n"/>
      <c r="P62" s="34" t="n"/>
      <c r="Q62" s="36">
        <f>IF(AND(O62="",P62=""),"",SUM(O62,P62))</f>
        <v/>
      </c>
      <c r="R62" s="5" t="n"/>
      <c r="S62" s="5" t="n"/>
      <c r="T62" s="12">
        <f>IF(L62="","",IF(L62="Sim","Pendente","Concluída"))</f>
        <v/>
      </c>
      <c r="U62" s="17">
        <f>IF(C62="","",IFERROR(VLOOKUP(C62,'Equipamentos'!$A$5:$Q$104,6,FALSE),""))</f>
        <v/>
      </c>
    </row>
    <row r="63">
      <c r="A63" s="4" t="n"/>
      <c r="B63" s="7" t="n"/>
      <c r="C63" s="4" t="n"/>
      <c r="D63" s="13">
        <f>IF(C63="","",IFERROR(VLOOKUP(C63,'Equipamentos'!$A$5:$Q$104,3,FALSE),"Não localizado"))</f>
        <v/>
      </c>
      <c r="E63" s="4" t="n"/>
      <c r="F63" s="5" t="n"/>
      <c r="G63" s="4" t="n"/>
      <c r="H63" s="4" t="n"/>
      <c r="I63" s="4" t="n"/>
      <c r="J63" s="33" t="n"/>
      <c r="K63" s="5" t="n"/>
      <c r="L63" s="4" t="n"/>
      <c r="M63" s="4" t="n"/>
      <c r="N63" s="5" t="n"/>
      <c r="O63" s="34" t="n"/>
      <c r="P63" s="34" t="n"/>
      <c r="Q63" s="35">
        <f>IF(AND(O63="",P63=""),"",SUM(O63,P63))</f>
        <v/>
      </c>
      <c r="R63" s="5" t="n"/>
      <c r="S63" s="5" t="n"/>
      <c r="T63" s="10">
        <f>IF(L63="","",IF(L63="Sim","Pendente","Concluída"))</f>
        <v/>
      </c>
      <c r="U63" s="13">
        <f>IF(C63="","",IFERROR(VLOOKUP(C63,'Equipamentos'!$A$5:$Q$104,6,FALSE),""))</f>
        <v/>
      </c>
    </row>
    <row r="64">
      <c r="A64" s="4" t="n"/>
      <c r="B64" s="7" t="n"/>
      <c r="C64" s="4" t="n"/>
      <c r="D64" s="17">
        <f>IF(C64="","",IFERROR(VLOOKUP(C64,'Equipamentos'!$A$5:$Q$104,3,FALSE),"Não localizado"))</f>
        <v/>
      </c>
      <c r="E64" s="4" t="n"/>
      <c r="F64" s="5" t="n"/>
      <c r="G64" s="4" t="n"/>
      <c r="H64" s="4" t="n"/>
      <c r="I64" s="4" t="n"/>
      <c r="J64" s="33" t="n"/>
      <c r="K64" s="5" t="n"/>
      <c r="L64" s="4" t="n"/>
      <c r="M64" s="4" t="n"/>
      <c r="N64" s="5" t="n"/>
      <c r="O64" s="34" t="n"/>
      <c r="P64" s="34" t="n"/>
      <c r="Q64" s="36">
        <f>IF(AND(O64="",P64=""),"",SUM(O64,P64))</f>
        <v/>
      </c>
      <c r="R64" s="5" t="n"/>
      <c r="S64" s="5" t="n"/>
      <c r="T64" s="12">
        <f>IF(L64="","",IF(L64="Sim","Pendente","Concluída"))</f>
        <v/>
      </c>
      <c r="U64" s="17">
        <f>IF(C64="","",IFERROR(VLOOKUP(C64,'Equipamentos'!$A$5:$Q$104,6,FALSE),""))</f>
        <v/>
      </c>
    </row>
    <row r="65">
      <c r="A65" s="4" t="n"/>
      <c r="B65" s="7" t="n"/>
      <c r="C65" s="4" t="n"/>
      <c r="D65" s="13">
        <f>IF(C65="","",IFERROR(VLOOKUP(C65,'Equipamentos'!$A$5:$Q$104,3,FALSE),"Não localizado"))</f>
        <v/>
      </c>
      <c r="E65" s="4" t="n"/>
      <c r="F65" s="5" t="n"/>
      <c r="G65" s="4" t="n"/>
      <c r="H65" s="4" t="n"/>
      <c r="I65" s="4" t="n"/>
      <c r="J65" s="33" t="n"/>
      <c r="K65" s="5" t="n"/>
      <c r="L65" s="4" t="n"/>
      <c r="M65" s="4" t="n"/>
      <c r="N65" s="5" t="n"/>
      <c r="O65" s="34" t="n"/>
      <c r="P65" s="34" t="n"/>
      <c r="Q65" s="35">
        <f>IF(AND(O65="",P65=""),"",SUM(O65,P65))</f>
        <v/>
      </c>
      <c r="R65" s="5" t="n"/>
      <c r="S65" s="5" t="n"/>
      <c r="T65" s="10">
        <f>IF(L65="","",IF(L65="Sim","Pendente","Concluída"))</f>
        <v/>
      </c>
      <c r="U65" s="13">
        <f>IF(C65="","",IFERROR(VLOOKUP(C65,'Equipamentos'!$A$5:$Q$104,6,FALSE),""))</f>
        <v/>
      </c>
    </row>
    <row r="66">
      <c r="A66" s="4" t="n"/>
      <c r="B66" s="7" t="n"/>
      <c r="C66" s="4" t="n"/>
      <c r="D66" s="17">
        <f>IF(C66="","",IFERROR(VLOOKUP(C66,'Equipamentos'!$A$5:$Q$104,3,FALSE),"Não localizado"))</f>
        <v/>
      </c>
      <c r="E66" s="4" t="n"/>
      <c r="F66" s="5" t="n"/>
      <c r="G66" s="4" t="n"/>
      <c r="H66" s="4" t="n"/>
      <c r="I66" s="4" t="n"/>
      <c r="J66" s="33" t="n"/>
      <c r="K66" s="5" t="n"/>
      <c r="L66" s="4" t="n"/>
      <c r="M66" s="4" t="n"/>
      <c r="N66" s="5" t="n"/>
      <c r="O66" s="34" t="n"/>
      <c r="P66" s="34" t="n"/>
      <c r="Q66" s="36">
        <f>IF(AND(O66="",P66=""),"",SUM(O66,P66))</f>
        <v/>
      </c>
      <c r="R66" s="5" t="n"/>
      <c r="S66" s="5" t="n"/>
      <c r="T66" s="12">
        <f>IF(L66="","",IF(L66="Sim","Pendente","Concluída"))</f>
        <v/>
      </c>
      <c r="U66" s="17">
        <f>IF(C66="","",IFERROR(VLOOKUP(C66,'Equipamentos'!$A$5:$Q$104,6,FALSE),""))</f>
        <v/>
      </c>
    </row>
    <row r="67">
      <c r="A67" s="4" t="n"/>
      <c r="B67" s="7" t="n"/>
      <c r="C67" s="4" t="n"/>
      <c r="D67" s="13">
        <f>IF(C67="","",IFERROR(VLOOKUP(C67,'Equipamentos'!$A$5:$Q$104,3,FALSE),"Não localizado"))</f>
        <v/>
      </c>
      <c r="E67" s="4" t="n"/>
      <c r="F67" s="5" t="n"/>
      <c r="G67" s="4" t="n"/>
      <c r="H67" s="4" t="n"/>
      <c r="I67" s="4" t="n"/>
      <c r="J67" s="33" t="n"/>
      <c r="K67" s="5" t="n"/>
      <c r="L67" s="4" t="n"/>
      <c r="M67" s="4" t="n"/>
      <c r="N67" s="5" t="n"/>
      <c r="O67" s="34" t="n"/>
      <c r="P67" s="34" t="n"/>
      <c r="Q67" s="35">
        <f>IF(AND(O67="",P67=""),"",SUM(O67,P67))</f>
        <v/>
      </c>
      <c r="R67" s="5" t="n"/>
      <c r="S67" s="5" t="n"/>
      <c r="T67" s="10">
        <f>IF(L67="","",IF(L67="Sim","Pendente","Concluída"))</f>
        <v/>
      </c>
      <c r="U67" s="13">
        <f>IF(C67="","",IFERROR(VLOOKUP(C67,'Equipamentos'!$A$5:$Q$104,6,FALSE),""))</f>
        <v/>
      </c>
    </row>
    <row r="68">
      <c r="A68" s="4" t="n"/>
      <c r="B68" s="7" t="n"/>
      <c r="C68" s="4" t="n"/>
      <c r="D68" s="17">
        <f>IF(C68="","",IFERROR(VLOOKUP(C68,'Equipamentos'!$A$5:$Q$104,3,FALSE),"Não localizado"))</f>
        <v/>
      </c>
      <c r="E68" s="4" t="n"/>
      <c r="F68" s="5" t="n"/>
      <c r="G68" s="4" t="n"/>
      <c r="H68" s="4" t="n"/>
      <c r="I68" s="4" t="n"/>
      <c r="J68" s="33" t="n"/>
      <c r="K68" s="5" t="n"/>
      <c r="L68" s="4" t="n"/>
      <c r="M68" s="4" t="n"/>
      <c r="N68" s="5" t="n"/>
      <c r="O68" s="34" t="n"/>
      <c r="P68" s="34" t="n"/>
      <c r="Q68" s="36">
        <f>IF(AND(O68="",P68=""),"",SUM(O68,P68))</f>
        <v/>
      </c>
      <c r="R68" s="5" t="n"/>
      <c r="S68" s="5" t="n"/>
      <c r="T68" s="12">
        <f>IF(L68="","",IF(L68="Sim","Pendente","Concluída"))</f>
        <v/>
      </c>
      <c r="U68" s="17">
        <f>IF(C68="","",IFERROR(VLOOKUP(C68,'Equipamentos'!$A$5:$Q$104,6,FALSE),""))</f>
        <v/>
      </c>
    </row>
    <row r="69">
      <c r="A69" s="4" t="n"/>
      <c r="B69" s="7" t="n"/>
      <c r="C69" s="4" t="n"/>
      <c r="D69" s="13">
        <f>IF(C69="","",IFERROR(VLOOKUP(C69,'Equipamentos'!$A$5:$Q$104,3,FALSE),"Não localizado"))</f>
        <v/>
      </c>
      <c r="E69" s="4" t="n"/>
      <c r="F69" s="5" t="n"/>
      <c r="G69" s="4" t="n"/>
      <c r="H69" s="4" t="n"/>
      <c r="I69" s="4" t="n"/>
      <c r="J69" s="33" t="n"/>
      <c r="K69" s="5" t="n"/>
      <c r="L69" s="4" t="n"/>
      <c r="M69" s="4" t="n"/>
      <c r="N69" s="5" t="n"/>
      <c r="O69" s="34" t="n"/>
      <c r="P69" s="34" t="n"/>
      <c r="Q69" s="35">
        <f>IF(AND(O69="",P69=""),"",SUM(O69,P69))</f>
        <v/>
      </c>
      <c r="R69" s="5" t="n"/>
      <c r="S69" s="5" t="n"/>
      <c r="T69" s="10">
        <f>IF(L69="","",IF(L69="Sim","Pendente","Concluída"))</f>
        <v/>
      </c>
      <c r="U69" s="13">
        <f>IF(C69="","",IFERROR(VLOOKUP(C69,'Equipamentos'!$A$5:$Q$104,6,FALSE),""))</f>
        <v/>
      </c>
    </row>
    <row r="70">
      <c r="A70" s="4" t="n"/>
      <c r="B70" s="7" t="n"/>
      <c r="C70" s="4" t="n"/>
      <c r="D70" s="17">
        <f>IF(C70="","",IFERROR(VLOOKUP(C70,'Equipamentos'!$A$5:$Q$104,3,FALSE),"Não localizado"))</f>
        <v/>
      </c>
      <c r="E70" s="4" t="n"/>
      <c r="F70" s="5" t="n"/>
      <c r="G70" s="4" t="n"/>
      <c r="H70" s="4" t="n"/>
      <c r="I70" s="4" t="n"/>
      <c r="J70" s="33" t="n"/>
      <c r="K70" s="5" t="n"/>
      <c r="L70" s="4" t="n"/>
      <c r="M70" s="4" t="n"/>
      <c r="N70" s="5" t="n"/>
      <c r="O70" s="34" t="n"/>
      <c r="P70" s="34" t="n"/>
      <c r="Q70" s="36">
        <f>IF(AND(O70="",P70=""),"",SUM(O70,P70))</f>
        <v/>
      </c>
      <c r="R70" s="5" t="n"/>
      <c r="S70" s="5" t="n"/>
      <c r="T70" s="12">
        <f>IF(L70="","",IF(L70="Sim","Pendente","Concluída"))</f>
        <v/>
      </c>
      <c r="U70" s="17">
        <f>IF(C70="","",IFERROR(VLOOKUP(C70,'Equipamentos'!$A$5:$Q$104,6,FALSE),""))</f>
        <v/>
      </c>
    </row>
    <row r="71">
      <c r="A71" s="4" t="n"/>
      <c r="B71" s="7" t="n"/>
      <c r="C71" s="4" t="n"/>
      <c r="D71" s="13">
        <f>IF(C71="","",IFERROR(VLOOKUP(C71,'Equipamentos'!$A$5:$Q$104,3,FALSE),"Não localizado"))</f>
        <v/>
      </c>
      <c r="E71" s="4" t="n"/>
      <c r="F71" s="5" t="n"/>
      <c r="G71" s="4" t="n"/>
      <c r="H71" s="4" t="n"/>
      <c r="I71" s="4" t="n"/>
      <c r="J71" s="33" t="n"/>
      <c r="K71" s="5" t="n"/>
      <c r="L71" s="4" t="n"/>
      <c r="M71" s="4" t="n"/>
      <c r="N71" s="5" t="n"/>
      <c r="O71" s="34" t="n"/>
      <c r="P71" s="34" t="n"/>
      <c r="Q71" s="35">
        <f>IF(AND(O71="",P71=""),"",SUM(O71,P71))</f>
        <v/>
      </c>
      <c r="R71" s="5" t="n"/>
      <c r="S71" s="5" t="n"/>
      <c r="T71" s="10">
        <f>IF(L71="","",IF(L71="Sim","Pendente","Concluída"))</f>
        <v/>
      </c>
      <c r="U71" s="13">
        <f>IF(C71="","",IFERROR(VLOOKUP(C71,'Equipamentos'!$A$5:$Q$104,6,FALSE),""))</f>
        <v/>
      </c>
    </row>
    <row r="72">
      <c r="A72" s="4" t="n"/>
      <c r="B72" s="7" t="n"/>
      <c r="C72" s="4" t="n"/>
      <c r="D72" s="17">
        <f>IF(C72="","",IFERROR(VLOOKUP(C72,'Equipamentos'!$A$5:$Q$104,3,FALSE),"Não localizado"))</f>
        <v/>
      </c>
      <c r="E72" s="4" t="n"/>
      <c r="F72" s="5" t="n"/>
      <c r="G72" s="4" t="n"/>
      <c r="H72" s="4" t="n"/>
      <c r="I72" s="4" t="n"/>
      <c r="J72" s="33" t="n"/>
      <c r="K72" s="5" t="n"/>
      <c r="L72" s="4" t="n"/>
      <c r="M72" s="4" t="n"/>
      <c r="N72" s="5" t="n"/>
      <c r="O72" s="34" t="n"/>
      <c r="P72" s="34" t="n"/>
      <c r="Q72" s="36">
        <f>IF(AND(O72="",P72=""),"",SUM(O72,P72))</f>
        <v/>
      </c>
      <c r="R72" s="5" t="n"/>
      <c r="S72" s="5" t="n"/>
      <c r="T72" s="12">
        <f>IF(L72="","",IF(L72="Sim","Pendente","Concluída"))</f>
        <v/>
      </c>
      <c r="U72" s="17">
        <f>IF(C72="","",IFERROR(VLOOKUP(C72,'Equipamentos'!$A$5:$Q$104,6,FALSE),""))</f>
        <v/>
      </c>
    </row>
    <row r="73">
      <c r="A73" s="4" t="n"/>
      <c r="B73" s="7" t="n"/>
      <c r="C73" s="4" t="n"/>
      <c r="D73" s="13">
        <f>IF(C73="","",IFERROR(VLOOKUP(C73,'Equipamentos'!$A$5:$Q$104,3,FALSE),"Não localizado"))</f>
        <v/>
      </c>
      <c r="E73" s="4" t="n"/>
      <c r="F73" s="5" t="n"/>
      <c r="G73" s="4" t="n"/>
      <c r="H73" s="4" t="n"/>
      <c r="I73" s="4" t="n"/>
      <c r="J73" s="33" t="n"/>
      <c r="K73" s="5" t="n"/>
      <c r="L73" s="4" t="n"/>
      <c r="M73" s="4" t="n"/>
      <c r="N73" s="5" t="n"/>
      <c r="O73" s="34" t="n"/>
      <c r="P73" s="34" t="n"/>
      <c r="Q73" s="35">
        <f>IF(AND(O73="",P73=""),"",SUM(O73,P73))</f>
        <v/>
      </c>
      <c r="R73" s="5" t="n"/>
      <c r="S73" s="5" t="n"/>
      <c r="T73" s="10">
        <f>IF(L73="","",IF(L73="Sim","Pendente","Concluída"))</f>
        <v/>
      </c>
      <c r="U73" s="13">
        <f>IF(C73="","",IFERROR(VLOOKUP(C73,'Equipamentos'!$A$5:$Q$104,6,FALSE),""))</f>
        <v/>
      </c>
    </row>
    <row r="74">
      <c r="A74" s="4" t="n"/>
      <c r="B74" s="7" t="n"/>
      <c r="C74" s="4" t="n"/>
      <c r="D74" s="17">
        <f>IF(C74="","",IFERROR(VLOOKUP(C74,'Equipamentos'!$A$5:$Q$104,3,FALSE),"Não localizado"))</f>
        <v/>
      </c>
      <c r="E74" s="4" t="n"/>
      <c r="F74" s="5" t="n"/>
      <c r="G74" s="4" t="n"/>
      <c r="H74" s="4" t="n"/>
      <c r="I74" s="4" t="n"/>
      <c r="J74" s="33" t="n"/>
      <c r="K74" s="5" t="n"/>
      <c r="L74" s="4" t="n"/>
      <c r="M74" s="4" t="n"/>
      <c r="N74" s="5" t="n"/>
      <c r="O74" s="34" t="n"/>
      <c r="P74" s="34" t="n"/>
      <c r="Q74" s="36">
        <f>IF(AND(O74="",P74=""),"",SUM(O74,P74))</f>
        <v/>
      </c>
      <c r="R74" s="5" t="n"/>
      <c r="S74" s="5" t="n"/>
      <c r="T74" s="12">
        <f>IF(L74="","",IF(L74="Sim","Pendente","Concluída"))</f>
        <v/>
      </c>
      <c r="U74" s="17">
        <f>IF(C74="","",IFERROR(VLOOKUP(C74,'Equipamentos'!$A$5:$Q$104,6,FALSE),""))</f>
        <v/>
      </c>
    </row>
    <row r="75">
      <c r="A75" s="4" t="n"/>
      <c r="B75" s="7" t="n"/>
      <c r="C75" s="4" t="n"/>
      <c r="D75" s="13">
        <f>IF(C75="","",IFERROR(VLOOKUP(C75,'Equipamentos'!$A$5:$Q$104,3,FALSE),"Não localizado"))</f>
        <v/>
      </c>
      <c r="E75" s="4" t="n"/>
      <c r="F75" s="5" t="n"/>
      <c r="G75" s="4" t="n"/>
      <c r="H75" s="4" t="n"/>
      <c r="I75" s="4" t="n"/>
      <c r="J75" s="33" t="n"/>
      <c r="K75" s="5" t="n"/>
      <c r="L75" s="4" t="n"/>
      <c r="M75" s="4" t="n"/>
      <c r="N75" s="5" t="n"/>
      <c r="O75" s="34" t="n"/>
      <c r="P75" s="34" t="n"/>
      <c r="Q75" s="35">
        <f>IF(AND(O75="",P75=""),"",SUM(O75,P75))</f>
        <v/>
      </c>
      <c r="R75" s="5" t="n"/>
      <c r="S75" s="5" t="n"/>
      <c r="T75" s="10">
        <f>IF(L75="","",IF(L75="Sim","Pendente","Concluída"))</f>
        <v/>
      </c>
      <c r="U75" s="13">
        <f>IF(C75="","",IFERROR(VLOOKUP(C75,'Equipamentos'!$A$5:$Q$104,6,FALSE),""))</f>
        <v/>
      </c>
    </row>
    <row r="76">
      <c r="A76" s="4" t="n"/>
      <c r="B76" s="7" t="n"/>
      <c r="C76" s="4" t="n"/>
      <c r="D76" s="17">
        <f>IF(C76="","",IFERROR(VLOOKUP(C76,'Equipamentos'!$A$5:$Q$104,3,FALSE),"Não localizado"))</f>
        <v/>
      </c>
      <c r="E76" s="4" t="n"/>
      <c r="F76" s="5" t="n"/>
      <c r="G76" s="4" t="n"/>
      <c r="H76" s="4" t="n"/>
      <c r="I76" s="4" t="n"/>
      <c r="J76" s="33" t="n"/>
      <c r="K76" s="5" t="n"/>
      <c r="L76" s="4" t="n"/>
      <c r="M76" s="4" t="n"/>
      <c r="N76" s="5" t="n"/>
      <c r="O76" s="34" t="n"/>
      <c r="P76" s="34" t="n"/>
      <c r="Q76" s="36">
        <f>IF(AND(O76="",P76=""),"",SUM(O76,P76))</f>
        <v/>
      </c>
      <c r="R76" s="5" t="n"/>
      <c r="S76" s="5" t="n"/>
      <c r="T76" s="12">
        <f>IF(L76="","",IF(L76="Sim","Pendente","Concluída"))</f>
        <v/>
      </c>
      <c r="U76" s="17">
        <f>IF(C76="","",IFERROR(VLOOKUP(C76,'Equipamentos'!$A$5:$Q$104,6,FALSE),""))</f>
        <v/>
      </c>
    </row>
    <row r="77">
      <c r="A77" s="4" t="n"/>
      <c r="B77" s="7" t="n"/>
      <c r="C77" s="4" t="n"/>
      <c r="D77" s="13">
        <f>IF(C77="","",IFERROR(VLOOKUP(C77,'Equipamentos'!$A$5:$Q$104,3,FALSE),"Não localizado"))</f>
        <v/>
      </c>
      <c r="E77" s="4" t="n"/>
      <c r="F77" s="5" t="n"/>
      <c r="G77" s="4" t="n"/>
      <c r="H77" s="4" t="n"/>
      <c r="I77" s="4" t="n"/>
      <c r="J77" s="33" t="n"/>
      <c r="K77" s="5" t="n"/>
      <c r="L77" s="4" t="n"/>
      <c r="M77" s="4" t="n"/>
      <c r="N77" s="5" t="n"/>
      <c r="O77" s="34" t="n"/>
      <c r="P77" s="34" t="n"/>
      <c r="Q77" s="35">
        <f>IF(AND(O77="",P77=""),"",SUM(O77,P77))</f>
        <v/>
      </c>
      <c r="R77" s="5" t="n"/>
      <c r="S77" s="5" t="n"/>
      <c r="T77" s="10">
        <f>IF(L77="","",IF(L77="Sim","Pendente","Concluída"))</f>
        <v/>
      </c>
      <c r="U77" s="13">
        <f>IF(C77="","",IFERROR(VLOOKUP(C77,'Equipamentos'!$A$5:$Q$104,6,FALSE),""))</f>
        <v/>
      </c>
    </row>
    <row r="78">
      <c r="A78" s="4" t="n"/>
      <c r="B78" s="7" t="n"/>
      <c r="C78" s="4" t="n"/>
      <c r="D78" s="17">
        <f>IF(C78="","",IFERROR(VLOOKUP(C78,'Equipamentos'!$A$5:$Q$104,3,FALSE),"Não localizado"))</f>
        <v/>
      </c>
      <c r="E78" s="4" t="n"/>
      <c r="F78" s="5" t="n"/>
      <c r="G78" s="4" t="n"/>
      <c r="H78" s="4" t="n"/>
      <c r="I78" s="4" t="n"/>
      <c r="J78" s="33" t="n"/>
      <c r="K78" s="5" t="n"/>
      <c r="L78" s="4" t="n"/>
      <c r="M78" s="4" t="n"/>
      <c r="N78" s="5" t="n"/>
      <c r="O78" s="34" t="n"/>
      <c r="P78" s="34" t="n"/>
      <c r="Q78" s="36">
        <f>IF(AND(O78="",P78=""),"",SUM(O78,P78))</f>
        <v/>
      </c>
      <c r="R78" s="5" t="n"/>
      <c r="S78" s="5" t="n"/>
      <c r="T78" s="12">
        <f>IF(L78="","",IF(L78="Sim","Pendente","Concluída"))</f>
        <v/>
      </c>
      <c r="U78" s="17">
        <f>IF(C78="","",IFERROR(VLOOKUP(C78,'Equipamentos'!$A$5:$Q$104,6,FALSE),""))</f>
        <v/>
      </c>
    </row>
    <row r="79">
      <c r="A79" s="4" t="n"/>
      <c r="B79" s="7" t="n"/>
      <c r="C79" s="4" t="n"/>
      <c r="D79" s="13">
        <f>IF(C79="","",IFERROR(VLOOKUP(C79,'Equipamentos'!$A$5:$Q$104,3,FALSE),"Não localizado"))</f>
        <v/>
      </c>
      <c r="E79" s="4" t="n"/>
      <c r="F79" s="5" t="n"/>
      <c r="G79" s="4" t="n"/>
      <c r="H79" s="4" t="n"/>
      <c r="I79" s="4" t="n"/>
      <c r="J79" s="33" t="n"/>
      <c r="K79" s="5" t="n"/>
      <c r="L79" s="4" t="n"/>
      <c r="M79" s="4" t="n"/>
      <c r="N79" s="5" t="n"/>
      <c r="O79" s="34" t="n"/>
      <c r="P79" s="34" t="n"/>
      <c r="Q79" s="35">
        <f>IF(AND(O79="",P79=""),"",SUM(O79,P79))</f>
        <v/>
      </c>
      <c r="R79" s="5" t="n"/>
      <c r="S79" s="5" t="n"/>
      <c r="T79" s="10">
        <f>IF(L79="","",IF(L79="Sim","Pendente","Concluída"))</f>
        <v/>
      </c>
      <c r="U79" s="13">
        <f>IF(C79="","",IFERROR(VLOOKUP(C79,'Equipamentos'!$A$5:$Q$104,6,FALSE),""))</f>
        <v/>
      </c>
    </row>
    <row r="80">
      <c r="A80" s="4" t="n"/>
      <c r="B80" s="7" t="n"/>
      <c r="C80" s="4" t="n"/>
      <c r="D80" s="17">
        <f>IF(C80="","",IFERROR(VLOOKUP(C80,'Equipamentos'!$A$5:$Q$104,3,FALSE),"Não localizado"))</f>
        <v/>
      </c>
      <c r="E80" s="4" t="n"/>
      <c r="F80" s="5" t="n"/>
      <c r="G80" s="4" t="n"/>
      <c r="H80" s="4" t="n"/>
      <c r="I80" s="4" t="n"/>
      <c r="J80" s="33" t="n"/>
      <c r="K80" s="5" t="n"/>
      <c r="L80" s="4" t="n"/>
      <c r="M80" s="4" t="n"/>
      <c r="N80" s="5" t="n"/>
      <c r="O80" s="34" t="n"/>
      <c r="P80" s="34" t="n"/>
      <c r="Q80" s="36">
        <f>IF(AND(O80="",P80=""),"",SUM(O80,P80))</f>
        <v/>
      </c>
      <c r="R80" s="5" t="n"/>
      <c r="S80" s="5" t="n"/>
      <c r="T80" s="12">
        <f>IF(L80="","",IF(L80="Sim","Pendente","Concluída"))</f>
        <v/>
      </c>
      <c r="U80" s="17">
        <f>IF(C80="","",IFERROR(VLOOKUP(C80,'Equipamentos'!$A$5:$Q$104,6,FALSE),""))</f>
        <v/>
      </c>
    </row>
    <row r="81">
      <c r="A81" s="4" t="n"/>
      <c r="B81" s="7" t="n"/>
      <c r="C81" s="4" t="n"/>
      <c r="D81" s="13">
        <f>IF(C81="","",IFERROR(VLOOKUP(C81,'Equipamentos'!$A$5:$Q$104,3,FALSE),"Não localizado"))</f>
        <v/>
      </c>
      <c r="E81" s="4" t="n"/>
      <c r="F81" s="5" t="n"/>
      <c r="G81" s="4" t="n"/>
      <c r="H81" s="4" t="n"/>
      <c r="I81" s="4" t="n"/>
      <c r="J81" s="33" t="n"/>
      <c r="K81" s="5" t="n"/>
      <c r="L81" s="4" t="n"/>
      <c r="M81" s="4" t="n"/>
      <c r="N81" s="5" t="n"/>
      <c r="O81" s="34" t="n"/>
      <c r="P81" s="34" t="n"/>
      <c r="Q81" s="35">
        <f>IF(AND(O81="",P81=""),"",SUM(O81,P81))</f>
        <v/>
      </c>
      <c r="R81" s="5" t="n"/>
      <c r="S81" s="5" t="n"/>
      <c r="T81" s="10">
        <f>IF(L81="","",IF(L81="Sim","Pendente","Concluída"))</f>
        <v/>
      </c>
      <c r="U81" s="13">
        <f>IF(C81="","",IFERROR(VLOOKUP(C81,'Equipamentos'!$A$5:$Q$104,6,FALSE),""))</f>
        <v/>
      </c>
    </row>
    <row r="82">
      <c r="A82" s="4" t="n"/>
      <c r="B82" s="7" t="n"/>
      <c r="C82" s="4" t="n"/>
      <c r="D82" s="17">
        <f>IF(C82="","",IFERROR(VLOOKUP(C82,'Equipamentos'!$A$5:$Q$104,3,FALSE),"Não localizado"))</f>
        <v/>
      </c>
      <c r="E82" s="4" t="n"/>
      <c r="F82" s="5" t="n"/>
      <c r="G82" s="4" t="n"/>
      <c r="H82" s="4" t="n"/>
      <c r="I82" s="4" t="n"/>
      <c r="J82" s="33" t="n"/>
      <c r="K82" s="5" t="n"/>
      <c r="L82" s="4" t="n"/>
      <c r="M82" s="4" t="n"/>
      <c r="N82" s="5" t="n"/>
      <c r="O82" s="34" t="n"/>
      <c r="P82" s="34" t="n"/>
      <c r="Q82" s="36">
        <f>IF(AND(O82="",P82=""),"",SUM(O82,P82))</f>
        <v/>
      </c>
      <c r="R82" s="5" t="n"/>
      <c r="S82" s="5" t="n"/>
      <c r="T82" s="12">
        <f>IF(L82="","",IF(L82="Sim","Pendente","Concluída"))</f>
        <v/>
      </c>
      <c r="U82" s="17">
        <f>IF(C82="","",IFERROR(VLOOKUP(C82,'Equipamentos'!$A$5:$Q$104,6,FALSE),""))</f>
        <v/>
      </c>
    </row>
    <row r="83">
      <c r="A83" s="4" t="n"/>
      <c r="B83" s="7" t="n"/>
      <c r="C83" s="4" t="n"/>
      <c r="D83" s="13">
        <f>IF(C83="","",IFERROR(VLOOKUP(C83,'Equipamentos'!$A$5:$Q$104,3,FALSE),"Não localizado"))</f>
        <v/>
      </c>
      <c r="E83" s="4" t="n"/>
      <c r="F83" s="5" t="n"/>
      <c r="G83" s="4" t="n"/>
      <c r="H83" s="4" t="n"/>
      <c r="I83" s="4" t="n"/>
      <c r="J83" s="33" t="n"/>
      <c r="K83" s="5" t="n"/>
      <c r="L83" s="4" t="n"/>
      <c r="M83" s="4" t="n"/>
      <c r="N83" s="5" t="n"/>
      <c r="O83" s="34" t="n"/>
      <c r="P83" s="34" t="n"/>
      <c r="Q83" s="35">
        <f>IF(AND(O83="",P83=""),"",SUM(O83,P83))</f>
        <v/>
      </c>
      <c r="R83" s="5" t="n"/>
      <c r="S83" s="5" t="n"/>
      <c r="T83" s="10">
        <f>IF(L83="","",IF(L83="Sim","Pendente","Concluída"))</f>
        <v/>
      </c>
      <c r="U83" s="13">
        <f>IF(C83="","",IFERROR(VLOOKUP(C83,'Equipamentos'!$A$5:$Q$104,6,FALSE),""))</f>
        <v/>
      </c>
    </row>
    <row r="84">
      <c r="A84" s="4" t="n"/>
      <c r="B84" s="7" t="n"/>
      <c r="C84" s="4" t="n"/>
      <c r="D84" s="17">
        <f>IF(C84="","",IFERROR(VLOOKUP(C84,'Equipamentos'!$A$5:$Q$104,3,FALSE),"Não localizado"))</f>
        <v/>
      </c>
      <c r="E84" s="4" t="n"/>
      <c r="F84" s="5" t="n"/>
      <c r="G84" s="4" t="n"/>
      <c r="H84" s="4" t="n"/>
      <c r="I84" s="4" t="n"/>
      <c r="J84" s="33" t="n"/>
      <c r="K84" s="5" t="n"/>
      <c r="L84" s="4" t="n"/>
      <c r="M84" s="4" t="n"/>
      <c r="N84" s="5" t="n"/>
      <c r="O84" s="34" t="n"/>
      <c r="P84" s="34" t="n"/>
      <c r="Q84" s="36">
        <f>IF(AND(O84="",P84=""),"",SUM(O84,P84))</f>
        <v/>
      </c>
      <c r="R84" s="5" t="n"/>
      <c r="S84" s="5" t="n"/>
      <c r="T84" s="12">
        <f>IF(L84="","",IF(L84="Sim","Pendente","Concluída"))</f>
        <v/>
      </c>
      <c r="U84" s="17">
        <f>IF(C84="","",IFERROR(VLOOKUP(C84,'Equipamentos'!$A$5:$Q$104,6,FALSE),""))</f>
        <v/>
      </c>
    </row>
    <row r="85">
      <c r="A85" s="4" t="n"/>
      <c r="B85" s="7" t="n"/>
      <c r="C85" s="4" t="n"/>
      <c r="D85" s="13">
        <f>IF(C85="","",IFERROR(VLOOKUP(C85,'Equipamentos'!$A$5:$Q$104,3,FALSE),"Não localizado"))</f>
        <v/>
      </c>
      <c r="E85" s="4" t="n"/>
      <c r="F85" s="5" t="n"/>
      <c r="G85" s="4" t="n"/>
      <c r="H85" s="4" t="n"/>
      <c r="I85" s="4" t="n"/>
      <c r="J85" s="33" t="n"/>
      <c r="K85" s="5" t="n"/>
      <c r="L85" s="4" t="n"/>
      <c r="M85" s="4" t="n"/>
      <c r="N85" s="5" t="n"/>
      <c r="O85" s="34" t="n"/>
      <c r="P85" s="34" t="n"/>
      <c r="Q85" s="35">
        <f>IF(AND(O85="",P85=""),"",SUM(O85,P85))</f>
        <v/>
      </c>
      <c r="R85" s="5" t="n"/>
      <c r="S85" s="5" t="n"/>
      <c r="T85" s="10">
        <f>IF(L85="","",IF(L85="Sim","Pendente","Concluída"))</f>
        <v/>
      </c>
      <c r="U85" s="13">
        <f>IF(C85="","",IFERROR(VLOOKUP(C85,'Equipamentos'!$A$5:$Q$104,6,FALSE),""))</f>
        <v/>
      </c>
    </row>
    <row r="86">
      <c r="A86" s="4" t="n"/>
      <c r="B86" s="7" t="n"/>
      <c r="C86" s="4" t="n"/>
      <c r="D86" s="17">
        <f>IF(C86="","",IFERROR(VLOOKUP(C86,'Equipamentos'!$A$5:$Q$104,3,FALSE),"Não localizado"))</f>
        <v/>
      </c>
      <c r="E86" s="4" t="n"/>
      <c r="F86" s="5" t="n"/>
      <c r="G86" s="4" t="n"/>
      <c r="H86" s="4" t="n"/>
      <c r="I86" s="4" t="n"/>
      <c r="J86" s="33" t="n"/>
      <c r="K86" s="5" t="n"/>
      <c r="L86" s="4" t="n"/>
      <c r="M86" s="4" t="n"/>
      <c r="N86" s="5" t="n"/>
      <c r="O86" s="34" t="n"/>
      <c r="P86" s="34" t="n"/>
      <c r="Q86" s="36">
        <f>IF(AND(O86="",P86=""),"",SUM(O86,P86))</f>
        <v/>
      </c>
      <c r="R86" s="5" t="n"/>
      <c r="S86" s="5" t="n"/>
      <c r="T86" s="12">
        <f>IF(L86="","",IF(L86="Sim","Pendente","Concluída"))</f>
        <v/>
      </c>
      <c r="U86" s="17">
        <f>IF(C86="","",IFERROR(VLOOKUP(C86,'Equipamentos'!$A$5:$Q$104,6,FALSE),""))</f>
        <v/>
      </c>
    </row>
    <row r="87">
      <c r="A87" s="4" t="n"/>
      <c r="B87" s="7" t="n"/>
      <c r="C87" s="4" t="n"/>
      <c r="D87" s="13">
        <f>IF(C87="","",IFERROR(VLOOKUP(C87,'Equipamentos'!$A$5:$Q$104,3,FALSE),"Não localizado"))</f>
        <v/>
      </c>
      <c r="E87" s="4" t="n"/>
      <c r="F87" s="5" t="n"/>
      <c r="G87" s="4" t="n"/>
      <c r="H87" s="4" t="n"/>
      <c r="I87" s="4" t="n"/>
      <c r="J87" s="33" t="n"/>
      <c r="K87" s="5" t="n"/>
      <c r="L87" s="4" t="n"/>
      <c r="M87" s="4" t="n"/>
      <c r="N87" s="5" t="n"/>
      <c r="O87" s="34" t="n"/>
      <c r="P87" s="34" t="n"/>
      <c r="Q87" s="35">
        <f>IF(AND(O87="",P87=""),"",SUM(O87,P87))</f>
        <v/>
      </c>
      <c r="R87" s="5" t="n"/>
      <c r="S87" s="5" t="n"/>
      <c r="T87" s="10">
        <f>IF(L87="","",IF(L87="Sim","Pendente","Concluída"))</f>
        <v/>
      </c>
      <c r="U87" s="13">
        <f>IF(C87="","",IFERROR(VLOOKUP(C87,'Equipamentos'!$A$5:$Q$104,6,FALSE),""))</f>
        <v/>
      </c>
    </row>
    <row r="88">
      <c r="A88" s="4" t="n"/>
      <c r="B88" s="7" t="n"/>
      <c r="C88" s="4" t="n"/>
      <c r="D88" s="17">
        <f>IF(C88="","",IFERROR(VLOOKUP(C88,'Equipamentos'!$A$5:$Q$104,3,FALSE),"Não localizado"))</f>
        <v/>
      </c>
      <c r="E88" s="4" t="n"/>
      <c r="F88" s="5" t="n"/>
      <c r="G88" s="4" t="n"/>
      <c r="H88" s="4" t="n"/>
      <c r="I88" s="4" t="n"/>
      <c r="J88" s="33" t="n"/>
      <c r="K88" s="5" t="n"/>
      <c r="L88" s="4" t="n"/>
      <c r="M88" s="4" t="n"/>
      <c r="N88" s="5" t="n"/>
      <c r="O88" s="34" t="n"/>
      <c r="P88" s="34" t="n"/>
      <c r="Q88" s="36">
        <f>IF(AND(O88="",P88=""),"",SUM(O88,P88))</f>
        <v/>
      </c>
      <c r="R88" s="5" t="n"/>
      <c r="S88" s="5" t="n"/>
      <c r="T88" s="12">
        <f>IF(L88="","",IF(L88="Sim","Pendente","Concluída"))</f>
        <v/>
      </c>
      <c r="U88" s="17">
        <f>IF(C88="","",IFERROR(VLOOKUP(C88,'Equipamentos'!$A$5:$Q$104,6,FALSE),""))</f>
        <v/>
      </c>
    </row>
    <row r="89">
      <c r="A89" s="4" t="n"/>
      <c r="B89" s="7" t="n"/>
      <c r="C89" s="4" t="n"/>
      <c r="D89" s="13">
        <f>IF(C89="","",IFERROR(VLOOKUP(C89,'Equipamentos'!$A$5:$Q$104,3,FALSE),"Não localizado"))</f>
        <v/>
      </c>
      <c r="E89" s="4" t="n"/>
      <c r="F89" s="5" t="n"/>
      <c r="G89" s="4" t="n"/>
      <c r="H89" s="4" t="n"/>
      <c r="I89" s="4" t="n"/>
      <c r="J89" s="33" t="n"/>
      <c r="K89" s="5" t="n"/>
      <c r="L89" s="4" t="n"/>
      <c r="M89" s="4" t="n"/>
      <c r="N89" s="5" t="n"/>
      <c r="O89" s="34" t="n"/>
      <c r="P89" s="34" t="n"/>
      <c r="Q89" s="35">
        <f>IF(AND(O89="",P89=""),"",SUM(O89,P89))</f>
        <v/>
      </c>
      <c r="R89" s="5" t="n"/>
      <c r="S89" s="5" t="n"/>
      <c r="T89" s="10">
        <f>IF(L89="","",IF(L89="Sim","Pendente","Concluída"))</f>
        <v/>
      </c>
      <c r="U89" s="13">
        <f>IF(C89="","",IFERROR(VLOOKUP(C89,'Equipamentos'!$A$5:$Q$104,6,FALSE),""))</f>
        <v/>
      </c>
    </row>
    <row r="90">
      <c r="A90" s="4" t="n"/>
      <c r="B90" s="7" t="n"/>
      <c r="C90" s="4" t="n"/>
      <c r="D90" s="17">
        <f>IF(C90="","",IFERROR(VLOOKUP(C90,'Equipamentos'!$A$5:$Q$104,3,FALSE),"Não localizado"))</f>
        <v/>
      </c>
      <c r="E90" s="4" t="n"/>
      <c r="F90" s="5" t="n"/>
      <c r="G90" s="4" t="n"/>
      <c r="H90" s="4" t="n"/>
      <c r="I90" s="4" t="n"/>
      <c r="J90" s="33" t="n"/>
      <c r="K90" s="5" t="n"/>
      <c r="L90" s="4" t="n"/>
      <c r="M90" s="4" t="n"/>
      <c r="N90" s="5" t="n"/>
      <c r="O90" s="34" t="n"/>
      <c r="P90" s="34" t="n"/>
      <c r="Q90" s="36">
        <f>IF(AND(O90="",P90=""),"",SUM(O90,P90))</f>
        <v/>
      </c>
      <c r="R90" s="5" t="n"/>
      <c r="S90" s="5" t="n"/>
      <c r="T90" s="12">
        <f>IF(L90="","",IF(L90="Sim","Pendente","Concluída"))</f>
        <v/>
      </c>
      <c r="U90" s="17">
        <f>IF(C90="","",IFERROR(VLOOKUP(C90,'Equipamentos'!$A$5:$Q$104,6,FALSE),""))</f>
        <v/>
      </c>
    </row>
    <row r="91">
      <c r="A91" s="4" t="n"/>
      <c r="B91" s="7" t="n"/>
      <c r="C91" s="4" t="n"/>
      <c r="D91" s="13">
        <f>IF(C91="","",IFERROR(VLOOKUP(C91,'Equipamentos'!$A$5:$Q$104,3,FALSE),"Não localizado"))</f>
        <v/>
      </c>
      <c r="E91" s="4" t="n"/>
      <c r="F91" s="5" t="n"/>
      <c r="G91" s="4" t="n"/>
      <c r="H91" s="4" t="n"/>
      <c r="I91" s="4" t="n"/>
      <c r="J91" s="33" t="n"/>
      <c r="K91" s="5" t="n"/>
      <c r="L91" s="4" t="n"/>
      <c r="M91" s="4" t="n"/>
      <c r="N91" s="5" t="n"/>
      <c r="O91" s="34" t="n"/>
      <c r="P91" s="34" t="n"/>
      <c r="Q91" s="35">
        <f>IF(AND(O91="",P91=""),"",SUM(O91,P91))</f>
        <v/>
      </c>
      <c r="R91" s="5" t="n"/>
      <c r="S91" s="5" t="n"/>
      <c r="T91" s="10">
        <f>IF(L91="","",IF(L91="Sim","Pendente","Concluída"))</f>
        <v/>
      </c>
      <c r="U91" s="13">
        <f>IF(C91="","",IFERROR(VLOOKUP(C91,'Equipamentos'!$A$5:$Q$104,6,FALSE),""))</f>
        <v/>
      </c>
    </row>
    <row r="92">
      <c r="A92" s="4" t="n"/>
      <c r="B92" s="7" t="n"/>
      <c r="C92" s="4" t="n"/>
      <c r="D92" s="17">
        <f>IF(C92="","",IFERROR(VLOOKUP(C92,'Equipamentos'!$A$5:$Q$104,3,FALSE),"Não localizado"))</f>
        <v/>
      </c>
      <c r="E92" s="4" t="n"/>
      <c r="F92" s="5" t="n"/>
      <c r="G92" s="4" t="n"/>
      <c r="H92" s="4" t="n"/>
      <c r="I92" s="4" t="n"/>
      <c r="J92" s="33" t="n"/>
      <c r="K92" s="5" t="n"/>
      <c r="L92" s="4" t="n"/>
      <c r="M92" s="4" t="n"/>
      <c r="N92" s="5" t="n"/>
      <c r="O92" s="34" t="n"/>
      <c r="P92" s="34" t="n"/>
      <c r="Q92" s="36">
        <f>IF(AND(O92="",P92=""),"",SUM(O92,P92))</f>
        <v/>
      </c>
      <c r="R92" s="5" t="n"/>
      <c r="S92" s="5" t="n"/>
      <c r="T92" s="12">
        <f>IF(L92="","",IF(L92="Sim","Pendente","Concluída"))</f>
        <v/>
      </c>
      <c r="U92" s="17">
        <f>IF(C92="","",IFERROR(VLOOKUP(C92,'Equipamentos'!$A$5:$Q$104,6,FALSE),""))</f>
        <v/>
      </c>
    </row>
    <row r="93">
      <c r="A93" s="4" t="n"/>
      <c r="B93" s="7" t="n"/>
      <c r="C93" s="4" t="n"/>
      <c r="D93" s="13">
        <f>IF(C93="","",IFERROR(VLOOKUP(C93,'Equipamentos'!$A$5:$Q$104,3,FALSE),"Não localizado"))</f>
        <v/>
      </c>
      <c r="E93" s="4" t="n"/>
      <c r="F93" s="5" t="n"/>
      <c r="G93" s="4" t="n"/>
      <c r="H93" s="4" t="n"/>
      <c r="I93" s="4" t="n"/>
      <c r="J93" s="33" t="n"/>
      <c r="K93" s="5" t="n"/>
      <c r="L93" s="4" t="n"/>
      <c r="M93" s="4" t="n"/>
      <c r="N93" s="5" t="n"/>
      <c r="O93" s="34" t="n"/>
      <c r="P93" s="34" t="n"/>
      <c r="Q93" s="35">
        <f>IF(AND(O93="",P93=""),"",SUM(O93,P93))</f>
        <v/>
      </c>
      <c r="R93" s="5" t="n"/>
      <c r="S93" s="5" t="n"/>
      <c r="T93" s="10">
        <f>IF(L93="","",IF(L93="Sim","Pendente","Concluída"))</f>
        <v/>
      </c>
      <c r="U93" s="13">
        <f>IF(C93="","",IFERROR(VLOOKUP(C93,'Equipamentos'!$A$5:$Q$104,6,FALSE),""))</f>
        <v/>
      </c>
    </row>
    <row r="94">
      <c r="A94" s="4" t="n"/>
      <c r="B94" s="7" t="n"/>
      <c r="C94" s="4" t="n"/>
      <c r="D94" s="17">
        <f>IF(C94="","",IFERROR(VLOOKUP(C94,'Equipamentos'!$A$5:$Q$104,3,FALSE),"Não localizado"))</f>
        <v/>
      </c>
      <c r="E94" s="4" t="n"/>
      <c r="F94" s="5" t="n"/>
      <c r="G94" s="4" t="n"/>
      <c r="H94" s="4" t="n"/>
      <c r="I94" s="4" t="n"/>
      <c r="J94" s="33" t="n"/>
      <c r="K94" s="5" t="n"/>
      <c r="L94" s="4" t="n"/>
      <c r="M94" s="4" t="n"/>
      <c r="N94" s="5" t="n"/>
      <c r="O94" s="34" t="n"/>
      <c r="P94" s="34" t="n"/>
      <c r="Q94" s="36">
        <f>IF(AND(O94="",P94=""),"",SUM(O94,P94))</f>
        <v/>
      </c>
      <c r="R94" s="5" t="n"/>
      <c r="S94" s="5" t="n"/>
      <c r="T94" s="12">
        <f>IF(L94="","",IF(L94="Sim","Pendente","Concluída"))</f>
        <v/>
      </c>
      <c r="U94" s="17">
        <f>IF(C94="","",IFERROR(VLOOKUP(C94,'Equipamentos'!$A$5:$Q$104,6,FALSE),""))</f>
        <v/>
      </c>
    </row>
    <row r="95">
      <c r="A95" s="4" t="n"/>
      <c r="B95" s="7" t="n"/>
      <c r="C95" s="4" t="n"/>
      <c r="D95" s="13">
        <f>IF(C95="","",IFERROR(VLOOKUP(C95,'Equipamentos'!$A$5:$Q$104,3,FALSE),"Não localizado"))</f>
        <v/>
      </c>
      <c r="E95" s="4" t="n"/>
      <c r="F95" s="5" t="n"/>
      <c r="G95" s="4" t="n"/>
      <c r="H95" s="4" t="n"/>
      <c r="I95" s="4" t="n"/>
      <c r="J95" s="33" t="n"/>
      <c r="K95" s="5" t="n"/>
      <c r="L95" s="4" t="n"/>
      <c r="M95" s="4" t="n"/>
      <c r="N95" s="5" t="n"/>
      <c r="O95" s="34" t="n"/>
      <c r="P95" s="34" t="n"/>
      <c r="Q95" s="35">
        <f>IF(AND(O95="",P95=""),"",SUM(O95,P95))</f>
        <v/>
      </c>
      <c r="R95" s="5" t="n"/>
      <c r="S95" s="5" t="n"/>
      <c r="T95" s="10">
        <f>IF(L95="","",IF(L95="Sim","Pendente","Concluída"))</f>
        <v/>
      </c>
      <c r="U95" s="13">
        <f>IF(C95="","",IFERROR(VLOOKUP(C95,'Equipamentos'!$A$5:$Q$104,6,FALSE),""))</f>
        <v/>
      </c>
    </row>
    <row r="96">
      <c r="A96" s="4" t="n"/>
      <c r="B96" s="7" t="n"/>
      <c r="C96" s="4" t="n"/>
      <c r="D96" s="17">
        <f>IF(C96="","",IFERROR(VLOOKUP(C96,'Equipamentos'!$A$5:$Q$104,3,FALSE),"Não localizado"))</f>
        <v/>
      </c>
      <c r="E96" s="4" t="n"/>
      <c r="F96" s="5" t="n"/>
      <c r="G96" s="4" t="n"/>
      <c r="H96" s="4" t="n"/>
      <c r="I96" s="4" t="n"/>
      <c r="J96" s="33" t="n"/>
      <c r="K96" s="5" t="n"/>
      <c r="L96" s="4" t="n"/>
      <c r="M96" s="4" t="n"/>
      <c r="N96" s="5" t="n"/>
      <c r="O96" s="34" t="n"/>
      <c r="P96" s="34" t="n"/>
      <c r="Q96" s="36">
        <f>IF(AND(O96="",P96=""),"",SUM(O96,P96))</f>
        <v/>
      </c>
      <c r="R96" s="5" t="n"/>
      <c r="S96" s="5" t="n"/>
      <c r="T96" s="12">
        <f>IF(L96="","",IF(L96="Sim","Pendente","Concluída"))</f>
        <v/>
      </c>
      <c r="U96" s="17">
        <f>IF(C96="","",IFERROR(VLOOKUP(C96,'Equipamentos'!$A$5:$Q$104,6,FALSE),""))</f>
        <v/>
      </c>
    </row>
    <row r="97">
      <c r="A97" s="4" t="n"/>
      <c r="B97" s="7" t="n"/>
      <c r="C97" s="4" t="n"/>
      <c r="D97" s="13">
        <f>IF(C97="","",IFERROR(VLOOKUP(C97,'Equipamentos'!$A$5:$Q$104,3,FALSE),"Não localizado"))</f>
        <v/>
      </c>
      <c r="E97" s="4" t="n"/>
      <c r="F97" s="5" t="n"/>
      <c r="G97" s="4" t="n"/>
      <c r="H97" s="4" t="n"/>
      <c r="I97" s="4" t="n"/>
      <c r="J97" s="33" t="n"/>
      <c r="K97" s="5" t="n"/>
      <c r="L97" s="4" t="n"/>
      <c r="M97" s="4" t="n"/>
      <c r="N97" s="5" t="n"/>
      <c r="O97" s="34" t="n"/>
      <c r="P97" s="34" t="n"/>
      <c r="Q97" s="35">
        <f>IF(AND(O97="",P97=""),"",SUM(O97,P97))</f>
        <v/>
      </c>
      <c r="R97" s="5" t="n"/>
      <c r="S97" s="5" t="n"/>
      <c r="T97" s="10">
        <f>IF(L97="","",IF(L97="Sim","Pendente","Concluída"))</f>
        <v/>
      </c>
      <c r="U97" s="13">
        <f>IF(C97="","",IFERROR(VLOOKUP(C97,'Equipamentos'!$A$5:$Q$104,6,FALSE),""))</f>
        <v/>
      </c>
    </row>
    <row r="98">
      <c r="A98" s="4" t="n"/>
      <c r="B98" s="7" t="n"/>
      <c r="C98" s="4" t="n"/>
      <c r="D98" s="17">
        <f>IF(C98="","",IFERROR(VLOOKUP(C98,'Equipamentos'!$A$5:$Q$104,3,FALSE),"Não localizado"))</f>
        <v/>
      </c>
      <c r="E98" s="4" t="n"/>
      <c r="F98" s="5" t="n"/>
      <c r="G98" s="4" t="n"/>
      <c r="H98" s="4" t="n"/>
      <c r="I98" s="4" t="n"/>
      <c r="J98" s="33" t="n"/>
      <c r="K98" s="5" t="n"/>
      <c r="L98" s="4" t="n"/>
      <c r="M98" s="4" t="n"/>
      <c r="N98" s="5" t="n"/>
      <c r="O98" s="34" t="n"/>
      <c r="P98" s="34" t="n"/>
      <c r="Q98" s="36">
        <f>IF(AND(O98="",P98=""),"",SUM(O98,P98))</f>
        <v/>
      </c>
      <c r="R98" s="5" t="n"/>
      <c r="S98" s="5" t="n"/>
      <c r="T98" s="12">
        <f>IF(L98="","",IF(L98="Sim","Pendente","Concluída"))</f>
        <v/>
      </c>
      <c r="U98" s="17">
        <f>IF(C98="","",IFERROR(VLOOKUP(C98,'Equipamentos'!$A$5:$Q$104,6,FALSE),""))</f>
        <v/>
      </c>
    </row>
    <row r="99">
      <c r="A99" s="4" t="n"/>
      <c r="B99" s="7" t="n"/>
      <c r="C99" s="4" t="n"/>
      <c r="D99" s="13">
        <f>IF(C99="","",IFERROR(VLOOKUP(C99,'Equipamentos'!$A$5:$Q$104,3,FALSE),"Não localizado"))</f>
        <v/>
      </c>
      <c r="E99" s="4" t="n"/>
      <c r="F99" s="5" t="n"/>
      <c r="G99" s="4" t="n"/>
      <c r="H99" s="4" t="n"/>
      <c r="I99" s="4" t="n"/>
      <c r="J99" s="33" t="n"/>
      <c r="K99" s="5" t="n"/>
      <c r="L99" s="4" t="n"/>
      <c r="M99" s="4" t="n"/>
      <c r="N99" s="5" t="n"/>
      <c r="O99" s="34" t="n"/>
      <c r="P99" s="34" t="n"/>
      <c r="Q99" s="35">
        <f>IF(AND(O99="",P99=""),"",SUM(O99,P99))</f>
        <v/>
      </c>
      <c r="R99" s="5" t="n"/>
      <c r="S99" s="5" t="n"/>
      <c r="T99" s="10">
        <f>IF(L99="","",IF(L99="Sim","Pendente","Concluída"))</f>
        <v/>
      </c>
      <c r="U99" s="13">
        <f>IF(C99="","",IFERROR(VLOOKUP(C99,'Equipamentos'!$A$5:$Q$104,6,FALSE),""))</f>
        <v/>
      </c>
    </row>
    <row r="100">
      <c r="A100" s="4" t="n"/>
      <c r="B100" s="7" t="n"/>
      <c r="C100" s="4" t="n"/>
      <c r="D100" s="17">
        <f>IF(C100="","",IFERROR(VLOOKUP(C100,'Equipamentos'!$A$5:$Q$104,3,FALSE),"Não localizado"))</f>
        <v/>
      </c>
      <c r="E100" s="4" t="n"/>
      <c r="F100" s="5" t="n"/>
      <c r="G100" s="4" t="n"/>
      <c r="H100" s="4" t="n"/>
      <c r="I100" s="4" t="n"/>
      <c r="J100" s="33" t="n"/>
      <c r="K100" s="5" t="n"/>
      <c r="L100" s="4" t="n"/>
      <c r="M100" s="4" t="n"/>
      <c r="N100" s="5" t="n"/>
      <c r="O100" s="34" t="n"/>
      <c r="P100" s="34" t="n"/>
      <c r="Q100" s="36">
        <f>IF(AND(O100="",P100=""),"",SUM(O100,P100))</f>
        <v/>
      </c>
      <c r="R100" s="5" t="n"/>
      <c r="S100" s="5" t="n"/>
      <c r="T100" s="12">
        <f>IF(L100="","",IF(L100="Sim","Pendente","Concluída"))</f>
        <v/>
      </c>
      <c r="U100" s="17">
        <f>IF(C100="","",IFERROR(VLOOKUP(C100,'Equipamentos'!$A$5:$Q$104,6,FALSE),""))</f>
        <v/>
      </c>
    </row>
    <row r="101">
      <c r="A101" s="4" t="n"/>
      <c r="B101" s="7" t="n"/>
      <c r="C101" s="4" t="n"/>
      <c r="D101" s="13">
        <f>IF(C101="","",IFERROR(VLOOKUP(C101,'Equipamentos'!$A$5:$Q$104,3,FALSE),"Não localizado"))</f>
        <v/>
      </c>
      <c r="E101" s="4" t="n"/>
      <c r="F101" s="5" t="n"/>
      <c r="G101" s="4" t="n"/>
      <c r="H101" s="4" t="n"/>
      <c r="I101" s="4" t="n"/>
      <c r="J101" s="33" t="n"/>
      <c r="K101" s="5" t="n"/>
      <c r="L101" s="4" t="n"/>
      <c r="M101" s="4" t="n"/>
      <c r="N101" s="5" t="n"/>
      <c r="O101" s="34" t="n"/>
      <c r="P101" s="34" t="n"/>
      <c r="Q101" s="35">
        <f>IF(AND(O101="",P101=""),"",SUM(O101,P101))</f>
        <v/>
      </c>
      <c r="R101" s="5" t="n"/>
      <c r="S101" s="5" t="n"/>
      <c r="T101" s="10">
        <f>IF(L101="","",IF(L101="Sim","Pendente","Concluída"))</f>
        <v/>
      </c>
      <c r="U101" s="13">
        <f>IF(C101="","",IFERROR(VLOOKUP(C101,'Equipamentos'!$A$5:$Q$104,6,FALSE),""))</f>
        <v/>
      </c>
    </row>
    <row r="102">
      <c r="A102" s="4" t="n"/>
      <c r="B102" s="7" t="n"/>
      <c r="C102" s="4" t="n"/>
      <c r="D102" s="17">
        <f>IF(C102="","",IFERROR(VLOOKUP(C102,'Equipamentos'!$A$5:$Q$104,3,FALSE),"Não localizado"))</f>
        <v/>
      </c>
      <c r="E102" s="4" t="n"/>
      <c r="F102" s="5" t="n"/>
      <c r="G102" s="4" t="n"/>
      <c r="H102" s="4" t="n"/>
      <c r="I102" s="4" t="n"/>
      <c r="J102" s="33" t="n"/>
      <c r="K102" s="5" t="n"/>
      <c r="L102" s="4" t="n"/>
      <c r="M102" s="4" t="n"/>
      <c r="N102" s="5" t="n"/>
      <c r="O102" s="34" t="n"/>
      <c r="P102" s="34" t="n"/>
      <c r="Q102" s="36">
        <f>IF(AND(O102="",P102=""),"",SUM(O102,P102))</f>
        <v/>
      </c>
      <c r="R102" s="5" t="n"/>
      <c r="S102" s="5" t="n"/>
      <c r="T102" s="12">
        <f>IF(L102="","",IF(L102="Sim","Pendente","Concluída"))</f>
        <v/>
      </c>
      <c r="U102" s="17">
        <f>IF(C102="","",IFERROR(VLOOKUP(C102,'Equipamentos'!$A$5:$Q$104,6,FALSE),""))</f>
        <v/>
      </c>
    </row>
    <row r="103">
      <c r="A103" s="4" t="n"/>
      <c r="B103" s="7" t="n"/>
      <c r="C103" s="4" t="n"/>
      <c r="D103" s="13">
        <f>IF(C103="","",IFERROR(VLOOKUP(C103,'Equipamentos'!$A$5:$Q$104,3,FALSE),"Não localizado"))</f>
        <v/>
      </c>
      <c r="E103" s="4" t="n"/>
      <c r="F103" s="5" t="n"/>
      <c r="G103" s="4" t="n"/>
      <c r="H103" s="4" t="n"/>
      <c r="I103" s="4" t="n"/>
      <c r="J103" s="33" t="n"/>
      <c r="K103" s="5" t="n"/>
      <c r="L103" s="4" t="n"/>
      <c r="M103" s="4" t="n"/>
      <c r="N103" s="5" t="n"/>
      <c r="O103" s="34" t="n"/>
      <c r="P103" s="34" t="n"/>
      <c r="Q103" s="35">
        <f>IF(AND(O103="",P103=""),"",SUM(O103,P103))</f>
        <v/>
      </c>
      <c r="R103" s="5" t="n"/>
      <c r="S103" s="5" t="n"/>
      <c r="T103" s="10">
        <f>IF(L103="","",IF(L103="Sim","Pendente","Concluída"))</f>
        <v/>
      </c>
      <c r="U103" s="13">
        <f>IF(C103="","",IFERROR(VLOOKUP(C103,'Equipamentos'!$A$5:$Q$104,6,FALSE),""))</f>
        <v/>
      </c>
    </row>
    <row r="104">
      <c r="A104" s="4" t="n"/>
      <c r="B104" s="7" t="n"/>
      <c r="C104" s="4" t="n"/>
      <c r="D104" s="17">
        <f>IF(C104="","",IFERROR(VLOOKUP(C104,'Equipamentos'!$A$5:$Q$104,3,FALSE),"Não localizado"))</f>
        <v/>
      </c>
      <c r="E104" s="4" t="n"/>
      <c r="F104" s="5" t="n"/>
      <c r="G104" s="4" t="n"/>
      <c r="H104" s="4" t="n"/>
      <c r="I104" s="4" t="n"/>
      <c r="J104" s="33" t="n"/>
      <c r="K104" s="5" t="n"/>
      <c r="L104" s="4" t="n"/>
      <c r="M104" s="4" t="n"/>
      <c r="N104" s="5" t="n"/>
      <c r="O104" s="34" t="n"/>
      <c r="P104" s="34" t="n"/>
      <c r="Q104" s="36">
        <f>IF(AND(O104="",P104=""),"",SUM(O104,P104))</f>
        <v/>
      </c>
      <c r="R104" s="5" t="n"/>
      <c r="S104" s="5" t="n"/>
      <c r="T104" s="12">
        <f>IF(L104="","",IF(L104="Sim","Pendente","Concluída"))</f>
        <v/>
      </c>
      <c r="U104" s="17">
        <f>IF(C104="","",IFERROR(VLOOKUP(C104,'Equipamentos'!$A$5:$Q$104,6,FALSE),""))</f>
        <v/>
      </c>
    </row>
  </sheetData>
  <autoFilter ref="A4:U104"/>
  <mergeCells count="1">
    <mergeCell ref="A1:U1"/>
  </mergeCells>
  <conditionalFormatting sqref="T5:T104">
    <cfRule type="expression" priority="1" dxfId="0" stopIfTrue="1">
      <formula>T5="Pendente"</formula>
    </cfRule>
    <cfRule type="expression" priority="2" dxfId="2" stopIfTrue="1">
      <formula>T5="Concluída"</formula>
    </cfRule>
  </conditionalFormatting>
  <dataValidations count="6">
    <dataValidation sqref="G5:G104" showErrorMessage="1" showInputMessage="1" allowBlank="1" type="list">
      <formula1>"Sim,Não"</formula1>
    </dataValidation>
    <dataValidation sqref="H5:H104" showErrorMessage="1" showInputMessage="1" allowBlank="1" type="list">
      <formula1>"Sim,Não"</formula1>
    </dataValidation>
    <dataValidation sqref="I5:I104" showErrorMessage="1" showInputMessage="1" allowBlank="1" type="list">
      <formula1>"Sim,Não"</formula1>
    </dataValidation>
    <dataValidation sqref="L5:L104" showErrorMessage="1" showInputMessage="1" allowBlank="1" type="list">
      <formula1>"Sim,Não"</formula1>
    </dataValidation>
    <dataValidation sqref="E5:E104" showErrorMessage="1" showInputMessage="1" allowBlank="1" type="list">
      <formula1>"Preventiva,Corretiva,Inspeção"</formula1>
    </dataValidation>
    <dataValidation sqref="K5:K104" showErrorMessage="1" showInputMessage="1" allowBlank="1" type="list">
      <formula1>"Normal,Atenção,Crítica"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10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20" customWidth="1" min="4" max="4"/>
    <col width="14" customWidth="1" min="5" max="5"/>
    <col width="15" customWidth="1" min="6" max="6"/>
    <col width="14" customWidth="1" min="7" max="7"/>
    <col width="16" customWidth="1" min="8" max="8"/>
    <col width="18" customWidth="1" min="9" max="9"/>
  </cols>
  <sheetData>
    <row r="1" ht="28" customHeight="1">
      <c r="A1" s="1" t="inlineStr">
        <is>
          <t>Dashboard PMOC | Indicadores gerenciais e acompanhamento operacional</t>
        </is>
      </c>
    </row>
    <row r="2">
      <c r="A2" s="2" t="inlineStr">
        <is>
          <t>Indicadores calculados sobre a faixa operacional completa de 100 linhas preparada nas abas de cadastro e manutenção.</t>
        </is>
      </c>
    </row>
    <row r="3"/>
    <row r="4" ht="24" customHeight="1">
      <c r="A4" s="19" t="inlineStr">
        <is>
          <t>Total de equipamentos cadastrados</t>
        </is>
      </c>
      <c r="B4" s="20">
        <f>COUNTA('Equipamentos'!$A$5:$A$104)</f>
        <v/>
      </c>
    </row>
    <row r="5" ht="24" customHeight="1">
      <c r="A5" s="19" t="inlineStr">
        <is>
          <t>Equipamentos em dia</t>
        </is>
      </c>
      <c r="B5" s="20">
        <f>COUNTIF('Equipamentos'!$P$5:$P$104,"Em dia")</f>
        <v/>
      </c>
    </row>
    <row r="6" ht="24" customHeight="1">
      <c r="A6" s="19" t="inlineStr">
        <is>
          <t>Equipamentos próximos do vencimento</t>
        </is>
      </c>
      <c r="B6" s="20">
        <f>COUNTIF('Equipamentos'!$P$5:$P$104,"Próxima do vencimento")</f>
        <v/>
      </c>
    </row>
    <row r="7" ht="24" customHeight="1">
      <c r="A7" s="19" t="inlineStr">
        <is>
          <t>Equipamentos com manutenção vencida</t>
        </is>
      </c>
      <c r="B7" s="20">
        <f>COUNTIF('Equipamentos'!$P$5:$P$104,"Vencida")</f>
        <v/>
      </c>
    </row>
    <row r="8" ht="24" customHeight="1">
      <c r="A8" s="19" t="inlineStr">
        <is>
          <t>Total de manutenções realizadas</t>
        </is>
      </c>
      <c r="B8" s="20">
        <f>COUNTA('Manutenções'!$A$5:$A$104)</f>
        <v/>
      </c>
    </row>
    <row r="9" ht="24" customHeight="1">
      <c r="A9" s="19" t="inlineStr">
        <is>
          <t>Manutenções pendentes</t>
        </is>
      </c>
      <c r="B9" s="20">
        <f>COUNTIF('Manutenções'!$L$5:$L$104,"Sim")</f>
        <v/>
      </c>
    </row>
    <row r="10" ht="24" customHeight="1">
      <c r="A10" s="19" t="inlineStr">
        <is>
          <t>Custo total acumulado</t>
        </is>
      </c>
      <c r="B10" s="37">
        <f>SUM('Manutenções'!$Q$5:$Q$104)</f>
        <v/>
      </c>
    </row>
    <row r="11" ht="24" customHeight="1">
      <c r="A11" s="19" t="inlineStr">
        <is>
          <t>Custo médio por manutenção</t>
        </is>
      </c>
      <c r="B11" s="37">
        <f>IFERROR(AVERAGE('Manutenções'!$Q$5:$Q$104),0)</f>
        <v/>
      </c>
    </row>
    <row r="12" ht="24" customHeight="1">
      <c r="A12" s="19" t="inlineStr">
        <is>
          <t>Percentual de equipamentos em dia</t>
        </is>
      </c>
      <c r="B12" s="38">
        <f>IFERROR(B5/B4,0)</f>
        <v/>
      </c>
    </row>
    <row r="13"/>
    <row r="14"/>
    <row r="15">
      <c r="A15" s="23" t="inlineStr">
        <is>
          <t>Status</t>
        </is>
      </c>
      <c r="B15" s="23" t="inlineStr">
        <is>
          <t>Quantidade</t>
        </is>
      </c>
      <c r="D15" s="23" t="inlineStr">
        <is>
          <t>Cidade</t>
        </is>
      </c>
      <c r="E15" s="23" t="inlineStr">
        <is>
          <t>Equipamentos</t>
        </is>
      </c>
      <c r="F15" s="23" t="inlineStr">
        <is>
          <t>Manutenções</t>
        </is>
      </c>
      <c r="G15" s="23" t="inlineStr">
        <is>
          <t>Concluídas</t>
        </is>
      </c>
      <c r="H15" s="23" t="inlineStr">
        <is>
          <t>% concluídas</t>
        </is>
      </c>
      <c r="I15" s="23" t="inlineStr">
        <is>
          <t>Custo total</t>
        </is>
      </c>
    </row>
    <row r="16">
      <c r="A16" s="10" t="inlineStr">
        <is>
          <t>Em dia</t>
        </is>
      </c>
      <c r="B16" s="10">
        <f>COUNTIF('Equipamentos'!$P$5:$P$104,A16)</f>
        <v/>
      </c>
      <c r="D16" s="24" t="inlineStr">
        <is>
          <t>São Paulo</t>
        </is>
      </c>
      <c r="E16" s="10">
        <f>COUNTIF('Equipamentos'!$E$5:$E$104,D16)</f>
        <v/>
      </c>
      <c r="F16" s="10">
        <f>COUNTIF('Manutenções'!$D$5:$D$104,D16)</f>
        <v/>
      </c>
      <c r="G16" s="10">
        <f>COUNTIFS('Manutenções'!$D$5:$D$104,D16,'Manutenções'!$T$5:$T$104,"Concluída")</f>
        <v/>
      </c>
      <c r="H16" s="39">
        <f>IFERROR(G16/F16,0)</f>
        <v/>
      </c>
      <c r="I16" s="35">
        <f>SUMIF('Manutenções'!$D$5:$D$104,D16,'Manutenções'!$Q$5:$Q$104)</f>
        <v/>
      </c>
    </row>
    <row r="17">
      <c r="A17" s="12" t="inlineStr">
        <is>
          <t>Próxima do vencimento</t>
        </is>
      </c>
      <c r="B17" s="12">
        <f>COUNTIF('Equipamentos'!$P$5:$P$104,A17)</f>
        <v/>
      </c>
      <c r="D17" s="26" t="inlineStr">
        <is>
          <t>Rio de Janeiro</t>
        </is>
      </c>
      <c r="E17" s="12">
        <f>COUNTIF('Equipamentos'!$E$5:$E$104,D17)</f>
        <v/>
      </c>
      <c r="F17" s="12">
        <f>COUNTIF('Manutenções'!$D$5:$D$104,D17)</f>
        <v/>
      </c>
      <c r="G17" s="12">
        <f>COUNTIFS('Manutenções'!$D$5:$D$104,D17,'Manutenções'!$T$5:$T$104,"Concluída")</f>
        <v/>
      </c>
      <c r="H17" s="40">
        <f>IFERROR(G17/F17,0)</f>
        <v/>
      </c>
      <c r="I17" s="36">
        <f>SUMIF('Manutenções'!$D$5:$D$104,D17,'Manutenções'!$Q$5:$Q$104)</f>
        <v/>
      </c>
    </row>
    <row r="18">
      <c r="A18" s="10" t="inlineStr">
        <is>
          <t>Vencida</t>
        </is>
      </c>
      <c r="B18" s="10">
        <f>COUNTIF('Equipamentos'!$P$5:$P$104,A18)</f>
        <v/>
      </c>
      <c r="D18" s="24" t="inlineStr">
        <is>
          <t>Belo Horizonte</t>
        </is>
      </c>
      <c r="E18" s="10">
        <f>COUNTIF('Equipamentos'!$E$5:$E$104,D18)</f>
        <v/>
      </c>
      <c r="F18" s="10">
        <f>COUNTIF('Manutenções'!$D$5:$D$104,D18)</f>
        <v/>
      </c>
      <c r="G18" s="10">
        <f>COUNTIFS('Manutenções'!$D$5:$D$104,D18,'Manutenções'!$T$5:$T$104,"Concluída")</f>
        <v/>
      </c>
      <c r="H18" s="39">
        <f>IFERROR(G18/F18,0)</f>
        <v/>
      </c>
      <c r="I18" s="35">
        <f>SUMIF('Manutenções'!$D$5:$D$104,D18,'Manutenções'!$Q$5:$Q$104)</f>
        <v/>
      </c>
    </row>
    <row r="19">
      <c r="D19" s="26" t="inlineStr">
        <is>
          <t>Curitiba</t>
        </is>
      </c>
      <c r="E19" s="12">
        <f>COUNTIF('Equipamentos'!$E$5:$E$104,D19)</f>
        <v/>
      </c>
      <c r="F19" s="12">
        <f>COUNTIF('Manutenções'!$D$5:$D$104,D19)</f>
        <v/>
      </c>
      <c r="G19" s="12">
        <f>COUNTIFS('Manutenções'!$D$5:$D$104,D19,'Manutenções'!$T$5:$T$104,"Concluída")</f>
        <v/>
      </c>
      <c r="H19" s="40">
        <f>IFERROR(G19/F19,0)</f>
        <v/>
      </c>
      <c r="I19" s="36">
        <f>SUMIF('Manutenções'!$D$5:$D$104,D19,'Manutenções'!$Q$5:$Q$104)</f>
        <v/>
      </c>
    </row>
    <row r="20">
      <c r="D20" s="24" t="inlineStr">
        <is>
          <t>Porto Alegre</t>
        </is>
      </c>
      <c r="E20" s="10">
        <f>COUNTIF('Equipamentos'!$E$5:$E$104,D20)</f>
        <v/>
      </c>
      <c r="F20" s="10">
        <f>COUNTIF('Manutenções'!$D$5:$D$104,D20)</f>
        <v/>
      </c>
      <c r="G20" s="10">
        <f>COUNTIFS('Manutenções'!$D$5:$D$104,D20,'Manutenções'!$T$5:$T$104,"Concluída")</f>
        <v/>
      </c>
      <c r="H20" s="39">
        <f>IFERROR(G20/F20,0)</f>
        <v/>
      </c>
      <c r="I20" s="35">
        <f>SUMIF('Manutenções'!$D$5:$D$104,D20,'Manutenções'!$Q$5:$Q$104)</f>
        <v/>
      </c>
    </row>
    <row r="21">
      <c r="D21" s="26" t="inlineStr">
        <is>
          <t>Salvador</t>
        </is>
      </c>
      <c r="E21" s="12">
        <f>COUNTIF('Equipamentos'!$E$5:$E$104,D21)</f>
        <v/>
      </c>
      <c r="F21" s="12">
        <f>COUNTIF('Manutenções'!$D$5:$D$104,D21)</f>
        <v/>
      </c>
      <c r="G21" s="12">
        <f>COUNTIFS('Manutenções'!$D$5:$D$104,D21,'Manutenções'!$T$5:$T$104,"Concluída")</f>
        <v/>
      </c>
      <c r="H21" s="40">
        <f>IFERROR(G21/F21,0)</f>
        <v/>
      </c>
      <c r="I21" s="36">
        <f>SUMIF('Manutenções'!$D$5:$D$104,D21,'Manutenções'!$Q$5:$Q$104)</f>
        <v/>
      </c>
    </row>
    <row r="22">
      <c r="A22" s="23" t="inlineStr">
        <is>
          <t>Mês</t>
        </is>
      </c>
      <c r="B22" s="23" t="inlineStr">
        <is>
          <t>Manutenções</t>
        </is>
      </c>
      <c r="D22" s="24" t="inlineStr">
        <is>
          <t>Recife</t>
        </is>
      </c>
      <c r="E22" s="10">
        <f>COUNTIF('Equipamentos'!$E$5:$E$104,D22)</f>
        <v/>
      </c>
      <c r="F22" s="10">
        <f>COUNTIF('Manutenções'!$D$5:$D$104,D22)</f>
        <v/>
      </c>
      <c r="G22" s="10">
        <f>COUNTIFS('Manutenções'!$D$5:$D$104,D22,'Manutenções'!$T$5:$T$104,"Concluída")</f>
        <v/>
      </c>
      <c r="H22" s="39">
        <f>IFERROR(G22/F22,0)</f>
        <v/>
      </c>
      <c r="I22" s="35">
        <f>SUMIF('Manutenções'!$D$5:$D$104,D22,'Manutenções'!$Q$5:$Q$104)</f>
        <v/>
      </c>
    </row>
    <row r="23">
      <c r="A23" s="41" t="n">
        <v>46023</v>
      </c>
      <c r="B23" s="10">
        <f>COUNTIFS('Manutenções'!$B$5:$B$104,"&gt;="&amp;A23,'Manutenções'!$B$5:$B$104,"&lt;"&amp;A24)</f>
        <v/>
      </c>
      <c r="D23" s="26" t="inlineStr">
        <is>
          <t>Fortaleza</t>
        </is>
      </c>
      <c r="E23" s="12">
        <f>COUNTIF('Equipamentos'!$E$5:$E$104,D23)</f>
        <v/>
      </c>
      <c r="F23" s="12">
        <f>COUNTIF('Manutenções'!$D$5:$D$104,D23)</f>
        <v/>
      </c>
      <c r="G23" s="12">
        <f>COUNTIFS('Manutenções'!$D$5:$D$104,D23,'Manutenções'!$T$5:$T$104,"Concluída")</f>
        <v/>
      </c>
      <c r="H23" s="40">
        <f>IFERROR(G23/F23,0)</f>
        <v/>
      </c>
      <c r="I23" s="36">
        <f>SUMIF('Manutenções'!$D$5:$D$104,D23,'Manutenções'!$Q$5:$Q$104)</f>
        <v/>
      </c>
    </row>
    <row r="24">
      <c r="A24" s="42" t="n">
        <v>46054</v>
      </c>
      <c r="B24" s="12">
        <f>COUNTIFS('Manutenções'!$B$5:$B$104,"&gt;="&amp;A24,'Manutenções'!$B$5:$B$104,"&lt;"&amp;A25)</f>
        <v/>
      </c>
      <c r="D24" s="24" t="inlineStr">
        <is>
          <t>Brasília</t>
        </is>
      </c>
      <c r="E24" s="10">
        <f>COUNTIF('Equipamentos'!$E$5:$E$104,D24)</f>
        <v/>
      </c>
      <c r="F24" s="10">
        <f>COUNTIF('Manutenções'!$D$5:$D$104,D24)</f>
        <v/>
      </c>
      <c r="G24" s="10">
        <f>COUNTIFS('Manutenções'!$D$5:$D$104,D24,'Manutenções'!$T$5:$T$104,"Concluída")</f>
        <v/>
      </c>
      <c r="H24" s="39">
        <f>IFERROR(G24/F24,0)</f>
        <v/>
      </c>
      <c r="I24" s="35">
        <f>SUMIF('Manutenções'!$D$5:$D$104,D24,'Manutenções'!$Q$5:$Q$104)</f>
        <v/>
      </c>
    </row>
    <row r="25">
      <c r="A25" s="41" t="n">
        <v>46082</v>
      </c>
      <c r="B25" s="10">
        <f>COUNTIFS('Manutenções'!$B$5:$B$104,"&gt;="&amp;A25,'Manutenções'!$B$5:$B$104,"&lt;"&amp;A26)</f>
        <v/>
      </c>
      <c r="D25" s="26" t="inlineStr">
        <is>
          <t>Campinas</t>
        </is>
      </c>
      <c r="E25" s="12">
        <f>COUNTIF('Equipamentos'!$E$5:$E$104,D25)</f>
        <v/>
      </c>
      <c r="F25" s="12">
        <f>COUNTIF('Manutenções'!$D$5:$D$104,D25)</f>
        <v/>
      </c>
      <c r="G25" s="12">
        <f>COUNTIFS('Manutenções'!$D$5:$D$104,D25,'Manutenções'!$T$5:$T$104,"Concluída")</f>
        <v/>
      </c>
      <c r="H25" s="40">
        <f>IFERROR(G25/F25,0)</f>
        <v/>
      </c>
      <c r="I25" s="36">
        <f>SUMIF('Manutenções'!$D$5:$D$104,D25,'Manutenções'!$Q$5:$Q$104)</f>
        <v/>
      </c>
    </row>
    <row r="26">
      <c r="A26" s="42" t="n">
        <v>46113</v>
      </c>
      <c r="B26" s="12">
        <f>COUNTIFS('Manutenções'!$B$5:$B$104,"&gt;="&amp;A26,'Manutenções'!$B$5:$B$104,"&lt;"&amp;A27)</f>
        <v/>
      </c>
    </row>
    <row r="27">
      <c r="A27" s="41" t="n">
        <v>46143</v>
      </c>
      <c r="B27" s="10">
        <f>COUNTIFS('Manutenções'!$B$5:$B$104,"&gt;="&amp;A27,'Manutenções'!$B$5:$B$104,"&lt;"&amp;A28)</f>
        <v/>
      </c>
    </row>
    <row r="28">
      <c r="A28" s="42" t="n">
        <v>46174</v>
      </c>
      <c r="B28" s="12">
        <f>COUNTIFS('Manutenções'!$B$5:$B$104,"&gt;="&amp;A28,'Manutenções'!$B$5:$B$104,"&lt;"&amp;A29)</f>
        <v/>
      </c>
      <c r="D28" s="23" t="inlineStr">
        <is>
          <t>Tipo de equipamento</t>
        </is>
      </c>
      <c r="E28" s="23" t="inlineStr">
        <is>
          <t>Equipamentos</t>
        </is>
      </c>
      <c r="F28" s="23" t="inlineStr">
        <is>
          <t>Manutenções</t>
        </is>
      </c>
      <c r="G28" s="23" t="inlineStr">
        <is>
          <t>Concluídas</t>
        </is>
      </c>
      <c r="H28" s="23" t="inlineStr">
        <is>
          <t>% concluídas</t>
        </is>
      </c>
      <c r="I28" s="23" t="inlineStr">
        <is>
          <t>Custo total</t>
        </is>
      </c>
    </row>
    <row r="29">
      <c r="A29" s="41" t="n">
        <v>46204</v>
      </c>
      <c r="B29" s="10">
        <f>COUNTIFS('Manutenções'!$B$5:$B$104,"&gt;="&amp;A29,'Manutenções'!$B$5:$B$104,"&lt;"&amp;A30)</f>
        <v/>
      </c>
      <c r="D29" s="24" t="inlineStr">
        <is>
          <t>Split</t>
        </is>
      </c>
      <c r="E29" s="10">
        <f>COUNTIF('Equipamentos'!$F$5:$F$104,D29)</f>
        <v/>
      </c>
      <c r="F29" s="10">
        <f>COUNTIF('Manutenções'!$U$5:$U$104,D29)</f>
        <v/>
      </c>
      <c r="G29" s="10">
        <f>COUNTIFS('Manutenções'!$U$5:$U$104,D29,'Manutenções'!$T$5:$T$104,"Concluída")</f>
        <v/>
      </c>
      <c r="H29" s="39">
        <f>IFERROR(G29/F29,0)</f>
        <v/>
      </c>
      <c r="I29" s="35">
        <f>SUMIF('Manutenções'!$U$5:$U$104,D29,'Manutenções'!$Q$5:$Q$104)</f>
        <v/>
      </c>
    </row>
    <row r="30">
      <c r="A30" s="42" t="n">
        <v>46235</v>
      </c>
      <c r="B30" s="12">
        <f>COUNTIFS('Manutenções'!$B$5:$B$104,"&gt;="&amp;A30,'Manutenções'!$B$5:$B$104,"&lt;"&amp;A31)</f>
        <v/>
      </c>
      <c r="D30" s="26" t="inlineStr">
        <is>
          <t>Cassete</t>
        </is>
      </c>
      <c r="E30" s="12">
        <f>COUNTIF('Equipamentos'!$F$5:$F$104,D30)</f>
        <v/>
      </c>
      <c r="F30" s="12">
        <f>COUNTIF('Manutenções'!$U$5:$U$104,D30)</f>
        <v/>
      </c>
      <c r="G30" s="12">
        <f>COUNTIFS('Manutenções'!$U$5:$U$104,D30,'Manutenções'!$T$5:$T$104,"Concluída")</f>
        <v/>
      </c>
      <c r="H30" s="40">
        <f>IFERROR(G30/F30,0)</f>
        <v/>
      </c>
      <c r="I30" s="36">
        <f>SUMIF('Manutenções'!$U$5:$U$104,D30,'Manutenções'!$Q$5:$Q$104)</f>
        <v/>
      </c>
    </row>
    <row r="31" hidden="1">
      <c r="A31" s="43" t="n">
        <v>46266</v>
      </c>
      <c r="B31" s="10">
        <f>IF(A31="","",COUNTIFS('Manutenções'!$B$5:$B$104,"&gt;="&amp;A31,'Manutenções'!$B$5:$B$104,"&lt;"&amp;A32))</f>
        <v/>
      </c>
      <c r="D31" s="24" t="inlineStr">
        <is>
          <t>Piso-teto</t>
        </is>
      </c>
      <c r="E31" s="10">
        <f>COUNTIF('Equipamentos'!$F$5:$F$104,D31)</f>
        <v/>
      </c>
      <c r="F31" s="10">
        <f>COUNTIF('Manutenções'!$U$5:$U$104,D31)</f>
        <v/>
      </c>
      <c r="G31" s="10">
        <f>COUNTIFS('Manutenções'!$U$5:$U$104,D31,'Manutenções'!$T$5:$T$104,"Concluída")</f>
        <v/>
      </c>
      <c r="H31" s="39">
        <f>IFERROR(G31/F31,0)</f>
        <v/>
      </c>
      <c r="I31" s="35">
        <f>SUMIF('Manutenções'!$U$5:$U$104,D31,'Manutenções'!$Q$5:$Q$104)</f>
        <v/>
      </c>
    </row>
    <row r="32">
      <c r="B32" s="12">
        <f>IF(A32="","",COUNTIFS('Manutenções'!$B$5:$B$104,"&gt;="&amp;A32,'Manutenções'!$B$5:$B$104,"&lt;"&amp;A33))</f>
        <v/>
      </c>
      <c r="D32" s="26" t="inlineStr">
        <is>
          <t>Rooftop</t>
        </is>
      </c>
      <c r="E32" s="12">
        <f>COUNTIF('Equipamentos'!$F$5:$F$104,D32)</f>
        <v/>
      </c>
      <c r="F32" s="12">
        <f>COUNTIF('Manutenções'!$U$5:$U$104,D32)</f>
        <v/>
      </c>
      <c r="G32" s="12">
        <f>COUNTIFS('Manutenções'!$U$5:$U$104,D32,'Manutenções'!$T$5:$T$104,"Concluída")</f>
        <v/>
      </c>
      <c r="H32" s="40">
        <f>IFERROR(G32/F32,0)</f>
        <v/>
      </c>
      <c r="I32" s="36">
        <f>SUMIF('Manutenções'!$U$5:$U$104,D32,'Manutenções'!$Q$5:$Q$104)</f>
        <v/>
      </c>
    </row>
    <row r="33">
      <c r="B33" s="10">
        <f>IF(A33="","",COUNTIFS('Manutenções'!$B$5:$B$104,"&gt;="&amp;A33,'Manutenções'!$B$5:$B$104,"&lt;"&amp;A34))</f>
        <v/>
      </c>
      <c r="E33" s="10">
        <f>IF(D33="","",COUNTIF('Equipamentos'!$F$5:$F$104,D33))</f>
        <v/>
      </c>
      <c r="F33" s="10">
        <f>IF(D33="","",COUNTIF('Manutenções'!$U$5:$U$104,D33))</f>
        <v/>
      </c>
      <c r="G33" s="10">
        <f>IF(D33="","",COUNTIFS('Manutenções'!$U$5:$U$104,D33,'Manutenções'!$T$5:$T$104,"Concluída"))</f>
        <v/>
      </c>
      <c r="H33" s="39">
        <f>IF(D33="","",IFERROR(G33/F33,0))</f>
        <v/>
      </c>
      <c r="I33" s="35">
        <f>IF(D33="","",SUMIF('Manutenções'!$U$5:$U$104,D33,'Manutenções'!$Q$5:$Q$104))</f>
        <v/>
      </c>
    </row>
    <row r="34">
      <c r="B34" s="12">
        <f>IF(A34="","",COUNTIFS('Manutenções'!$B$5:$B$104,"&gt;="&amp;A34,'Manutenções'!$B$5:$B$104,"&lt;"&amp;A35))</f>
        <v/>
      </c>
      <c r="E34" s="12">
        <f>IF(D34="","",COUNTIF('Equipamentos'!$F$5:$F$104,D34))</f>
        <v/>
      </c>
      <c r="F34" s="12">
        <f>IF(D34="","",COUNTIF('Manutenções'!$U$5:$U$104,D34))</f>
        <v/>
      </c>
      <c r="G34" s="12">
        <f>IF(D34="","",COUNTIFS('Manutenções'!$U$5:$U$104,D34,'Manutenções'!$T$5:$T$104,"Concluída"))</f>
        <v/>
      </c>
      <c r="H34" s="40">
        <f>IF(D34="","",IFERROR(G34/F34,0))</f>
        <v/>
      </c>
      <c r="I34" s="36">
        <f>IF(D34="","",SUMIF('Manutenções'!$U$5:$U$104,D34,'Manutenções'!$Q$5:$Q$104))</f>
        <v/>
      </c>
    </row>
    <row r="35">
      <c r="B35" s="10">
        <f>IF(A35="","",COUNTIFS('Manutenções'!$B$5:$B$104,"&gt;="&amp;A35,'Manutenções'!$B$5:$B$104,"&lt;"&amp;A36))</f>
        <v/>
      </c>
      <c r="E35" s="10">
        <f>IF(D35="","",COUNTIF('Equipamentos'!$F$5:$F$104,D35))</f>
        <v/>
      </c>
      <c r="F35" s="10">
        <f>IF(D35="","",COUNTIF('Manutenções'!$U$5:$U$104,D35))</f>
        <v/>
      </c>
      <c r="G35" s="10">
        <f>IF(D35="","",COUNTIFS('Manutenções'!$U$5:$U$104,D35,'Manutenções'!$T$5:$T$104,"Concluída"))</f>
        <v/>
      </c>
      <c r="H35" s="39">
        <f>IF(D35="","",IFERROR(G35/F35,0))</f>
        <v/>
      </c>
      <c r="I35" s="35">
        <f>IF(D35="","",SUMIF('Manutenções'!$U$5:$U$104,D35,'Manutenções'!$Q$5:$Q$104))</f>
        <v/>
      </c>
    </row>
    <row r="36">
      <c r="B36" s="12">
        <f>IF(A36="","",COUNTIFS('Manutenções'!$B$5:$B$104,"&gt;="&amp;A36,'Manutenções'!$B$5:$B$104,"&lt;"&amp;A37))</f>
        <v/>
      </c>
      <c r="E36" s="12">
        <f>IF(D36="","",COUNTIF('Equipamentos'!$F$5:$F$104,D36))</f>
        <v/>
      </c>
      <c r="F36" s="12">
        <f>IF(D36="","",COUNTIF('Manutenções'!$U$5:$U$104,D36))</f>
        <v/>
      </c>
      <c r="G36" s="12">
        <f>IF(D36="","",COUNTIFS('Manutenções'!$U$5:$U$104,D36,'Manutenções'!$T$5:$T$104,"Concluída"))</f>
        <v/>
      </c>
      <c r="H36" s="40">
        <f>IF(D36="","",IFERROR(G36/F36,0))</f>
        <v/>
      </c>
      <c r="I36" s="36">
        <f>IF(D36="","",SUMIF('Manutenções'!$U$5:$U$104,D36,'Manutenções'!$Q$5:$Q$104))</f>
        <v/>
      </c>
    </row>
    <row r="37">
      <c r="B37" s="10">
        <f>IF(A37="","",COUNTIFS('Manutenções'!$B$5:$B$104,"&gt;="&amp;A37,'Manutenções'!$B$5:$B$104,"&lt;"&amp;A38))</f>
        <v/>
      </c>
      <c r="E37" s="10">
        <f>IF(D37="","",COUNTIF('Equipamentos'!$F$5:$F$104,D37))</f>
        <v/>
      </c>
      <c r="F37" s="10">
        <f>IF(D37="","",COUNTIF('Manutenções'!$U$5:$U$104,D37))</f>
        <v/>
      </c>
      <c r="G37" s="10">
        <f>IF(D37="","",COUNTIFS('Manutenções'!$U$5:$U$104,D37,'Manutenções'!$T$5:$T$104,"Concluída"))</f>
        <v/>
      </c>
      <c r="H37" s="39">
        <f>IF(D37="","",IFERROR(G37/F37,0))</f>
        <v/>
      </c>
      <c r="I37" s="35">
        <f>IF(D37="","",SUMIF('Manutenções'!$U$5:$U$104,D37,'Manutenções'!$Q$5:$Q$104))</f>
        <v/>
      </c>
    </row>
    <row r="38">
      <c r="B38" s="12">
        <f>IF(A38="","",COUNTIFS('Manutenções'!$B$5:$B$104,"&gt;="&amp;A38,'Manutenções'!$B$5:$B$104,"&lt;"&amp;A39))</f>
        <v/>
      </c>
      <c r="E38" s="12">
        <f>IF(D38="","",COUNTIF('Equipamentos'!$F$5:$F$104,D38))</f>
        <v/>
      </c>
      <c r="F38" s="12">
        <f>IF(D38="","",COUNTIF('Manutenções'!$U$5:$U$104,D38))</f>
        <v/>
      </c>
      <c r="G38" s="12">
        <f>IF(D38="","",COUNTIFS('Manutenções'!$U$5:$U$104,D38,'Manutenções'!$T$5:$T$104,"Concluída"))</f>
        <v/>
      </c>
      <c r="H38" s="40">
        <f>IF(D38="","",IFERROR(G38/F38,0))</f>
        <v/>
      </c>
      <c r="I38" s="36">
        <f>IF(D38="","",SUMIF('Manutenções'!$U$5:$U$104,D38,'Manutenções'!$Q$5:$Q$104))</f>
        <v/>
      </c>
    </row>
    <row r="39">
      <c r="B39" s="10">
        <f>IF(A39="","",COUNTIFS('Manutenções'!$B$5:$B$104,"&gt;="&amp;A39,'Manutenções'!$B$5:$B$104,"&lt;"&amp;A40))</f>
        <v/>
      </c>
      <c r="E39" s="10">
        <f>IF(D39="","",COUNTIF('Equipamentos'!$F$5:$F$104,D39))</f>
        <v/>
      </c>
      <c r="F39" s="10">
        <f>IF(D39="","",COUNTIF('Manutenções'!$U$5:$U$104,D39))</f>
        <v/>
      </c>
      <c r="G39" s="10">
        <f>IF(D39="","",COUNTIFS('Manutenções'!$U$5:$U$104,D39,'Manutenções'!$T$5:$T$104,"Concluída"))</f>
        <v/>
      </c>
      <c r="H39" s="39">
        <f>IF(D39="","",IFERROR(G39/F39,0))</f>
        <v/>
      </c>
      <c r="I39" s="35">
        <f>IF(D39="","",SUMIF('Manutenções'!$U$5:$U$104,D39,'Manutenções'!$Q$5:$Q$104))</f>
        <v/>
      </c>
    </row>
    <row r="40">
      <c r="B40" s="12">
        <f>IF(A40="","",COUNTIFS('Manutenções'!$B$5:$B$104,"&gt;="&amp;A40,'Manutenções'!$B$5:$B$104,"&lt;"&amp;A41))</f>
        <v/>
      </c>
      <c r="E40" s="12">
        <f>IF(D40="","",COUNTIF('Equipamentos'!$F$5:$F$104,D40))</f>
        <v/>
      </c>
      <c r="F40" s="12">
        <f>IF(D40="","",COUNTIF('Manutenções'!$U$5:$U$104,D40))</f>
        <v/>
      </c>
      <c r="G40" s="12">
        <f>IF(D40="","",COUNTIFS('Manutenções'!$U$5:$U$104,D40,'Manutenções'!$T$5:$T$104,"Concluída"))</f>
        <v/>
      </c>
      <c r="H40" s="40">
        <f>IF(D40="","",IFERROR(G40/F40,0))</f>
        <v/>
      </c>
      <c r="I40" s="36">
        <f>IF(D40="","",SUMIF('Manutenções'!$U$5:$U$104,D40,'Manutenções'!$Q$5:$Q$104))</f>
        <v/>
      </c>
    </row>
    <row r="41">
      <c r="B41" s="10">
        <f>IF(A41="","",COUNTIFS('Manutenções'!$B$5:$B$104,"&gt;="&amp;A41,'Manutenções'!$B$5:$B$104,"&lt;"&amp;A42))</f>
        <v/>
      </c>
      <c r="E41" s="10">
        <f>IF(D41="","",COUNTIF('Equipamentos'!$F$5:$F$104,D41))</f>
        <v/>
      </c>
      <c r="F41" s="10">
        <f>IF(D41="","",COUNTIF('Manutenções'!$U$5:$U$104,D41))</f>
        <v/>
      </c>
      <c r="G41" s="10">
        <f>IF(D41="","",COUNTIFS('Manutenções'!$U$5:$U$104,D41,'Manutenções'!$T$5:$T$104,"Concluída"))</f>
        <v/>
      </c>
      <c r="H41" s="39">
        <f>IF(D41="","",IFERROR(G41/F41,0))</f>
        <v/>
      </c>
      <c r="I41" s="35">
        <f>IF(D41="","",SUMIF('Manutenções'!$U$5:$U$104,D41,'Manutenções'!$Q$5:$Q$104))</f>
        <v/>
      </c>
    </row>
    <row r="42">
      <c r="B42" s="12">
        <f>IF(A42="","",COUNTIFS('Manutenções'!$B$5:$B$104,"&gt;="&amp;A42,'Manutenções'!$B$5:$B$104,"&lt;"&amp;A43))</f>
        <v/>
      </c>
      <c r="E42" s="12">
        <f>IF(D42="","",COUNTIF('Equipamentos'!$F$5:$F$104,D42))</f>
        <v/>
      </c>
      <c r="F42" s="12">
        <f>IF(D42="","",COUNTIF('Manutenções'!$U$5:$U$104,D42))</f>
        <v/>
      </c>
      <c r="G42" s="12">
        <f>IF(D42="","",COUNTIFS('Manutenções'!$U$5:$U$104,D42,'Manutenções'!$T$5:$T$104,"Concluída"))</f>
        <v/>
      </c>
      <c r="H42" s="40">
        <f>IF(D42="","",IFERROR(G42/F42,0))</f>
        <v/>
      </c>
      <c r="I42" s="36">
        <f>IF(D42="","",SUMIF('Manutenções'!$U$5:$U$104,D42,'Manutenções'!$Q$5:$Q$104))</f>
        <v/>
      </c>
    </row>
    <row r="43">
      <c r="B43" s="10">
        <f>IF(A43="","",COUNTIFS('Manutenções'!$B$5:$B$104,"&gt;="&amp;A43,'Manutenções'!$B$5:$B$104,"&lt;"&amp;A44))</f>
        <v/>
      </c>
      <c r="E43" s="10">
        <f>IF(D43="","",COUNTIF('Equipamentos'!$F$5:$F$104,D43))</f>
        <v/>
      </c>
      <c r="F43" s="10">
        <f>IF(D43="","",COUNTIF('Manutenções'!$U$5:$U$104,D43))</f>
        <v/>
      </c>
      <c r="G43" s="10">
        <f>IF(D43="","",COUNTIFS('Manutenções'!$U$5:$U$104,D43,'Manutenções'!$T$5:$T$104,"Concluída"))</f>
        <v/>
      </c>
      <c r="H43" s="39">
        <f>IF(D43="","",IFERROR(G43/F43,0))</f>
        <v/>
      </c>
      <c r="I43" s="35">
        <f>IF(D43="","",SUMIF('Manutenções'!$U$5:$U$104,D43,'Manutenções'!$Q$5:$Q$104))</f>
        <v/>
      </c>
    </row>
    <row r="44">
      <c r="B44" s="12">
        <f>IF(A44="","",COUNTIFS('Manutenções'!$B$5:$B$104,"&gt;="&amp;A44,'Manutenções'!$B$5:$B$104,"&lt;"&amp;A45))</f>
        <v/>
      </c>
      <c r="E44" s="12">
        <f>IF(D44="","",COUNTIF('Equipamentos'!$F$5:$F$104,D44))</f>
        <v/>
      </c>
      <c r="F44" s="12">
        <f>IF(D44="","",COUNTIF('Manutenções'!$U$5:$U$104,D44))</f>
        <v/>
      </c>
      <c r="G44" s="12">
        <f>IF(D44="","",COUNTIFS('Manutenções'!$U$5:$U$104,D44,'Manutenções'!$T$5:$T$104,"Concluída"))</f>
        <v/>
      </c>
      <c r="H44" s="40">
        <f>IF(D44="","",IFERROR(G44/F44,0))</f>
        <v/>
      </c>
      <c r="I44" s="36">
        <f>IF(D44="","",SUMIF('Manutenções'!$U$5:$U$104,D44,'Manutenções'!$Q$5:$Q$104))</f>
        <v/>
      </c>
    </row>
    <row r="45">
      <c r="B45" s="10">
        <f>IF(A45="","",COUNTIFS('Manutenções'!$B$5:$B$104,"&gt;="&amp;A45,'Manutenções'!$B$5:$B$104,"&lt;"&amp;A46))</f>
        <v/>
      </c>
      <c r="E45" s="10">
        <f>IF(D45="","",COUNTIF('Equipamentos'!$F$5:$F$104,D45))</f>
        <v/>
      </c>
      <c r="F45" s="10">
        <f>IF(D45="","",COUNTIF('Manutenções'!$U$5:$U$104,D45))</f>
        <v/>
      </c>
      <c r="G45" s="10">
        <f>IF(D45="","",COUNTIFS('Manutenções'!$U$5:$U$104,D45,'Manutenções'!$T$5:$T$104,"Concluída"))</f>
        <v/>
      </c>
      <c r="H45" s="39">
        <f>IF(D45="","",IFERROR(G45/F45,0))</f>
        <v/>
      </c>
      <c r="I45" s="35">
        <f>IF(D45="","",SUMIF('Manutenções'!$U$5:$U$104,D45,'Manutenções'!$Q$5:$Q$104))</f>
        <v/>
      </c>
    </row>
    <row r="46">
      <c r="B46" s="12">
        <f>IF(A46="","",COUNTIFS('Manutenções'!$B$5:$B$104,"&gt;="&amp;A46,'Manutenções'!$B$5:$B$104,"&lt;"&amp;A47))</f>
        <v/>
      </c>
      <c r="E46" s="12">
        <f>IF(D46="","",COUNTIF('Equipamentos'!$F$5:$F$104,D46))</f>
        <v/>
      </c>
      <c r="F46" s="12">
        <f>IF(D46="","",COUNTIF('Manutenções'!$U$5:$U$104,D46))</f>
        <v/>
      </c>
      <c r="G46" s="12">
        <f>IF(D46="","",COUNTIFS('Manutenções'!$U$5:$U$104,D46,'Manutenções'!$T$5:$T$104,"Concluída"))</f>
        <v/>
      </c>
      <c r="H46" s="40">
        <f>IF(D46="","",IFERROR(G46/F46,0))</f>
        <v/>
      </c>
      <c r="I46" s="36">
        <f>IF(D46="","",SUMIF('Manutenções'!$U$5:$U$104,D46,'Manutenções'!$Q$5:$Q$104))</f>
        <v/>
      </c>
    </row>
    <row r="47">
      <c r="B47" s="10">
        <f>IF(A47="","",COUNTIFS('Manutenções'!$B$5:$B$104,"&gt;="&amp;A47,'Manutenções'!$B$5:$B$104,"&lt;"&amp;A48))</f>
        <v/>
      </c>
      <c r="E47" s="10">
        <f>IF(D47="","",COUNTIF('Equipamentos'!$F$5:$F$104,D47))</f>
        <v/>
      </c>
      <c r="F47" s="10">
        <f>IF(D47="","",COUNTIF('Manutenções'!$U$5:$U$104,D47))</f>
        <v/>
      </c>
      <c r="G47" s="10">
        <f>IF(D47="","",COUNTIFS('Manutenções'!$U$5:$U$104,D47,'Manutenções'!$T$5:$T$104,"Concluída"))</f>
        <v/>
      </c>
      <c r="H47" s="39">
        <f>IF(D47="","",IFERROR(G47/F47,0))</f>
        <v/>
      </c>
      <c r="I47" s="35">
        <f>IF(D47="","",SUMIF('Manutenções'!$U$5:$U$104,D47,'Manutenções'!$Q$5:$Q$104))</f>
        <v/>
      </c>
    </row>
    <row r="48">
      <c r="B48" s="12">
        <f>IF(A48="","",COUNTIFS('Manutenções'!$B$5:$B$104,"&gt;="&amp;A48,'Manutenções'!$B$5:$B$104,"&lt;"&amp;A49))</f>
        <v/>
      </c>
      <c r="E48" s="12">
        <f>IF(D48="","",COUNTIF('Equipamentos'!$F$5:$F$104,D48))</f>
        <v/>
      </c>
      <c r="F48" s="12">
        <f>IF(D48="","",COUNTIF('Manutenções'!$U$5:$U$104,D48))</f>
        <v/>
      </c>
      <c r="G48" s="12">
        <f>IF(D48="","",COUNTIFS('Manutenções'!$U$5:$U$104,D48,'Manutenções'!$T$5:$T$104,"Concluída"))</f>
        <v/>
      </c>
      <c r="H48" s="40">
        <f>IF(D48="","",IFERROR(G48/F48,0))</f>
        <v/>
      </c>
      <c r="I48" s="36">
        <f>IF(D48="","",SUMIF('Manutenções'!$U$5:$U$104,D48,'Manutenções'!$Q$5:$Q$104))</f>
        <v/>
      </c>
    </row>
    <row r="49">
      <c r="B49" s="10">
        <f>IF(A49="","",COUNTIFS('Manutenções'!$B$5:$B$104,"&gt;="&amp;A49,'Manutenções'!$B$5:$B$104,"&lt;"&amp;A50))</f>
        <v/>
      </c>
      <c r="E49" s="10">
        <f>IF(D49="","",COUNTIF('Equipamentos'!$F$5:$F$104,D49))</f>
        <v/>
      </c>
      <c r="F49" s="10">
        <f>IF(D49="","",COUNTIF('Manutenções'!$U$5:$U$104,D49))</f>
        <v/>
      </c>
      <c r="G49" s="10">
        <f>IF(D49="","",COUNTIFS('Manutenções'!$U$5:$U$104,D49,'Manutenções'!$T$5:$T$104,"Concluída"))</f>
        <v/>
      </c>
      <c r="H49" s="39">
        <f>IF(D49="","",IFERROR(G49/F49,0))</f>
        <v/>
      </c>
      <c r="I49" s="35">
        <f>IF(D49="","",SUMIF('Manutenções'!$U$5:$U$104,D49,'Manutenções'!$Q$5:$Q$104))</f>
        <v/>
      </c>
    </row>
    <row r="50">
      <c r="B50" s="12">
        <f>IF(A50="","",COUNTIFS('Manutenções'!$B$5:$B$104,"&gt;="&amp;A50,'Manutenções'!$B$5:$B$104,"&lt;"&amp;A51))</f>
        <v/>
      </c>
      <c r="E50" s="12">
        <f>IF(D50="","",COUNTIF('Equipamentos'!$F$5:$F$104,D50))</f>
        <v/>
      </c>
      <c r="F50" s="12">
        <f>IF(D50="","",COUNTIF('Manutenções'!$U$5:$U$104,D50))</f>
        <v/>
      </c>
      <c r="G50" s="12">
        <f>IF(D50="","",COUNTIFS('Manutenções'!$U$5:$U$104,D50,'Manutenções'!$T$5:$T$104,"Concluída"))</f>
        <v/>
      </c>
      <c r="H50" s="40">
        <f>IF(D50="","",IFERROR(G50/F50,0))</f>
        <v/>
      </c>
      <c r="I50" s="36">
        <f>IF(D50="","",SUMIF('Manutenções'!$U$5:$U$104,D50,'Manutenções'!$Q$5:$Q$104))</f>
        <v/>
      </c>
    </row>
    <row r="51">
      <c r="B51" s="10">
        <f>IF(A51="","",COUNTIFS('Manutenções'!$B$5:$B$104,"&gt;="&amp;A51,'Manutenções'!$B$5:$B$104,"&lt;"&amp;A52))</f>
        <v/>
      </c>
      <c r="E51" s="10">
        <f>IF(D51="","",COUNTIF('Equipamentos'!$F$5:$F$104,D51))</f>
        <v/>
      </c>
      <c r="F51" s="10">
        <f>IF(D51="","",COUNTIF('Manutenções'!$U$5:$U$104,D51))</f>
        <v/>
      </c>
      <c r="G51" s="10">
        <f>IF(D51="","",COUNTIFS('Manutenções'!$U$5:$U$104,D51,'Manutenções'!$T$5:$T$104,"Concluída"))</f>
        <v/>
      </c>
      <c r="H51" s="39">
        <f>IF(D51="","",IFERROR(G51/F51,0))</f>
        <v/>
      </c>
      <c r="I51" s="35">
        <f>IF(D51="","",SUMIF('Manutenções'!$U$5:$U$104,D51,'Manutenções'!$Q$5:$Q$104))</f>
        <v/>
      </c>
    </row>
    <row r="52">
      <c r="B52" s="12">
        <f>IF(A52="","",COUNTIFS('Manutenções'!$B$5:$B$104,"&gt;="&amp;A52,'Manutenções'!$B$5:$B$104,"&lt;"&amp;A53))</f>
        <v/>
      </c>
      <c r="E52" s="12">
        <f>IF(D52="","",COUNTIF('Equipamentos'!$F$5:$F$104,D52))</f>
        <v/>
      </c>
      <c r="F52" s="12">
        <f>IF(D52="","",COUNTIF('Manutenções'!$U$5:$U$104,D52))</f>
        <v/>
      </c>
      <c r="G52" s="12">
        <f>IF(D52="","",COUNTIFS('Manutenções'!$U$5:$U$104,D52,'Manutenções'!$T$5:$T$104,"Concluída"))</f>
        <v/>
      </c>
      <c r="H52" s="40">
        <f>IF(D52="","",IFERROR(G52/F52,0))</f>
        <v/>
      </c>
      <c r="I52" s="36">
        <f>IF(D52="","",SUMIF('Manutenções'!$U$5:$U$104,D52,'Manutenções'!$Q$5:$Q$104))</f>
        <v/>
      </c>
    </row>
    <row r="53">
      <c r="B53" s="10">
        <f>IF(A53="","",COUNTIFS('Manutenções'!$B$5:$B$104,"&gt;="&amp;A53,'Manutenções'!$B$5:$B$104,"&lt;"&amp;A54))</f>
        <v/>
      </c>
      <c r="E53" s="10">
        <f>IF(D53="","",COUNTIF('Equipamentos'!$F$5:$F$104,D53))</f>
        <v/>
      </c>
      <c r="F53" s="10">
        <f>IF(D53="","",COUNTIF('Manutenções'!$U$5:$U$104,D53))</f>
        <v/>
      </c>
      <c r="G53" s="10">
        <f>IF(D53="","",COUNTIFS('Manutenções'!$U$5:$U$104,D53,'Manutenções'!$T$5:$T$104,"Concluída"))</f>
        <v/>
      </c>
      <c r="H53" s="39">
        <f>IF(D53="","",IFERROR(G53/F53,0))</f>
        <v/>
      </c>
      <c r="I53" s="35">
        <f>IF(D53="","",SUMIF('Manutenções'!$U$5:$U$104,D53,'Manutenções'!$Q$5:$Q$104))</f>
        <v/>
      </c>
    </row>
    <row r="54">
      <c r="B54" s="12">
        <f>IF(A54="","",COUNTIFS('Manutenções'!$B$5:$B$104,"&gt;="&amp;A54,'Manutenções'!$B$5:$B$104,"&lt;"&amp;A55))</f>
        <v/>
      </c>
      <c r="E54" s="12">
        <f>IF(D54="","",COUNTIF('Equipamentos'!$F$5:$F$104,D54))</f>
        <v/>
      </c>
      <c r="F54" s="12">
        <f>IF(D54="","",COUNTIF('Manutenções'!$U$5:$U$104,D54))</f>
        <v/>
      </c>
      <c r="G54" s="12">
        <f>IF(D54="","",COUNTIFS('Manutenções'!$U$5:$U$104,D54,'Manutenções'!$T$5:$T$104,"Concluída"))</f>
        <v/>
      </c>
      <c r="H54" s="40">
        <f>IF(D54="","",IFERROR(G54/F54,0))</f>
        <v/>
      </c>
      <c r="I54" s="36">
        <f>IF(D54="","",SUMIF('Manutenções'!$U$5:$U$104,D54,'Manutenções'!$Q$5:$Q$104))</f>
        <v/>
      </c>
    </row>
    <row r="55">
      <c r="B55" s="10">
        <f>IF(A55="","",COUNTIFS('Manutenções'!$B$5:$B$104,"&gt;="&amp;A55,'Manutenções'!$B$5:$B$104,"&lt;"&amp;A56))</f>
        <v/>
      </c>
      <c r="E55" s="10">
        <f>IF(D55="","",COUNTIF('Equipamentos'!$F$5:$F$104,D55))</f>
        <v/>
      </c>
      <c r="F55" s="10">
        <f>IF(D55="","",COUNTIF('Manutenções'!$U$5:$U$104,D55))</f>
        <v/>
      </c>
      <c r="G55" s="10">
        <f>IF(D55="","",COUNTIFS('Manutenções'!$U$5:$U$104,D55,'Manutenções'!$T$5:$T$104,"Concluída"))</f>
        <v/>
      </c>
      <c r="H55" s="39">
        <f>IF(D55="","",IFERROR(G55/F55,0))</f>
        <v/>
      </c>
      <c r="I55" s="35">
        <f>IF(D55="","",SUMIF('Manutenções'!$U$5:$U$104,D55,'Manutenções'!$Q$5:$Q$104))</f>
        <v/>
      </c>
    </row>
    <row r="56">
      <c r="B56" s="12">
        <f>IF(A56="","",COUNTIFS('Manutenções'!$B$5:$B$104,"&gt;="&amp;A56,'Manutenções'!$B$5:$B$104,"&lt;"&amp;A57))</f>
        <v/>
      </c>
      <c r="E56" s="12">
        <f>IF(D56="","",COUNTIF('Equipamentos'!$F$5:$F$104,D56))</f>
        <v/>
      </c>
      <c r="F56" s="12">
        <f>IF(D56="","",COUNTIF('Manutenções'!$U$5:$U$104,D56))</f>
        <v/>
      </c>
      <c r="G56" s="12">
        <f>IF(D56="","",COUNTIFS('Manutenções'!$U$5:$U$104,D56,'Manutenções'!$T$5:$T$104,"Concluída"))</f>
        <v/>
      </c>
      <c r="H56" s="40">
        <f>IF(D56="","",IFERROR(G56/F56,0))</f>
        <v/>
      </c>
      <c r="I56" s="36">
        <f>IF(D56="","",SUMIF('Manutenções'!$U$5:$U$104,D56,'Manutenções'!$Q$5:$Q$104))</f>
        <v/>
      </c>
    </row>
    <row r="57">
      <c r="B57" s="10">
        <f>IF(A57="","",COUNTIFS('Manutenções'!$B$5:$B$104,"&gt;="&amp;A57,'Manutenções'!$B$5:$B$104,"&lt;"&amp;A58))</f>
        <v/>
      </c>
      <c r="E57" s="10">
        <f>IF(D57="","",COUNTIF('Equipamentos'!$F$5:$F$104,D57))</f>
        <v/>
      </c>
      <c r="F57" s="10">
        <f>IF(D57="","",COUNTIF('Manutenções'!$U$5:$U$104,D57))</f>
        <v/>
      </c>
      <c r="G57" s="10">
        <f>IF(D57="","",COUNTIFS('Manutenções'!$U$5:$U$104,D57,'Manutenções'!$T$5:$T$104,"Concluída"))</f>
        <v/>
      </c>
      <c r="H57" s="39">
        <f>IF(D57="","",IFERROR(G57/F57,0))</f>
        <v/>
      </c>
      <c r="I57" s="35">
        <f>IF(D57="","",SUMIF('Manutenções'!$U$5:$U$104,D57,'Manutenções'!$Q$5:$Q$104))</f>
        <v/>
      </c>
    </row>
    <row r="58">
      <c r="B58" s="12">
        <f>IF(A58="","",COUNTIFS('Manutenções'!$B$5:$B$104,"&gt;="&amp;A58,'Manutenções'!$B$5:$B$104,"&lt;"&amp;A59))</f>
        <v/>
      </c>
      <c r="E58" s="12">
        <f>IF(D58="","",COUNTIF('Equipamentos'!$F$5:$F$104,D58))</f>
        <v/>
      </c>
      <c r="F58" s="12">
        <f>IF(D58="","",COUNTIF('Manutenções'!$U$5:$U$104,D58))</f>
        <v/>
      </c>
      <c r="G58" s="12">
        <f>IF(D58="","",COUNTIFS('Manutenções'!$U$5:$U$104,D58,'Manutenções'!$T$5:$T$104,"Concluída"))</f>
        <v/>
      </c>
      <c r="H58" s="40">
        <f>IF(D58="","",IFERROR(G58/F58,0))</f>
        <v/>
      </c>
      <c r="I58" s="36">
        <f>IF(D58="","",SUMIF('Manutenções'!$U$5:$U$104,D58,'Manutenções'!$Q$5:$Q$104))</f>
        <v/>
      </c>
    </row>
    <row r="59">
      <c r="B59" s="10">
        <f>IF(A59="","",COUNTIFS('Manutenções'!$B$5:$B$104,"&gt;="&amp;A59,'Manutenções'!$B$5:$B$104,"&lt;"&amp;A60))</f>
        <v/>
      </c>
      <c r="E59" s="10">
        <f>IF(D59="","",COUNTIF('Equipamentos'!$F$5:$F$104,D59))</f>
        <v/>
      </c>
      <c r="F59" s="10">
        <f>IF(D59="","",COUNTIF('Manutenções'!$U$5:$U$104,D59))</f>
        <v/>
      </c>
      <c r="G59" s="10">
        <f>IF(D59="","",COUNTIFS('Manutenções'!$U$5:$U$104,D59,'Manutenções'!$T$5:$T$104,"Concluída"))</f>
        <v/>
      </c>
      <c r="H59" s="39">
        <f>IF(D59="","",IFERROR(G59/F59,0))</f>
        <v/>
      </c>
      <c r="I59" s="35">
        <f>IF(D59="","",SUMIF('Manutenções'!$U$5:$U$104,D59,'Manutenções'!$Q$5:$Q$104))</f>
        <v/>
      </c>
    </row>
    <row r="60">
      <c r="B60" s="12">
        <f>IF(A60="","",COUNTIFS('Manutenções'!$B$5:$B$104,"&gt;="&amp;A60,'Manutenções'!$B$5:$B$104,"&lt;"&amp;A61))</f>
        <v/>
      </c>
      <c r="E60" s="12">
        <f>IF(D60="","",COUNTIF('Equipamentos'!$F$5:$F$104,D60))</f>
        <v/>
      </c>
      <c r="F60" s="12">
        <f>IF(D60="","",COUNTIF('Manutenções'!$U$5:$U$104,D60))</f>
        <v/>
      </c>
      <c r="G60" s="12">
        <f>IF(D60="","",COUNTIFS('Manutenções'!$U$5:$U$104,D60,'Manutenções'!$T$5:$T$104,"Concluída"))</f>
        <v/>
      </c>
      <c r="H60" s="40">
        <f>IF(D60="","",IFERROR(G60/F60,0))</f>
        <v/>
      </c>
      <c r="I60" s="36">
        <f>IF(D60="","",SUMIF('Manutenções'!$U$5:$U$104,D60,'Manutenções'!$Q$5:$Q$104))</f>
        <v/>
      </c>
    </row>
    <row r="61">
      <c r="B61" s="10">
        <f>IF(A61="","",COUNTIFS('Manutenções'!$B$5:$B$104,"&gt;="&amp;A61,'Manutenções'!$B$5:$B$104,"&lt;"&amp;A62))</f>
        <v/>
      </c>
      <c r="E61" s="10">
        <f>IF(D61="","",COUNTIF('Equipamentos'!$F$5:$F$104,D61))</f>
        <v/>
      </c>
      <c r="F61" s="10">
        <f>IF(D61="","",COUNTIF('Manutenções'!$U$5:$U$104,D61))</f>
        <v/>
      </c>
      <c r="G61" s="10">
        <f>IF(D61="","",COUNTIFS('Manutenções'!$U$5:$U$104,D61,'Manutenções'!$T$5:$T$104,"Concluída"))</f>
        <v/>
      </c>
      <c r="H61" s="39">
        <f>IF(D61="","",IFERROR(G61/F61,0))</f>
        <v/>
      </c>
      <c r="I61" s="35">
        <f>IF(D61="","",SUMIF('Manutenções'!$U$5:$U$104,D61,'Manutenções'!$Q$5:$Q$104))</f>
        <v/>
      </c>
    </row>
    <row r="62">
      <c r="B62" s="12">
        <f>IF(A62="","",COUNTIFS('Manutenções'!$B$5:$B$104,"&gt;="&amp;A62,'Manutenções'!$B$5:$B$104,"&lt;"&amp;A63))</f>
        <v/>
      </c>
      <c r="E62" s="12">
        <f>IF(D62="","",COUNTIF('Equipamentos'!$F$5:$F$104,D62))</f>
        <v/>
      </c>
      <c r="F62" s="12">
        <f>IF(D62="","",COUNTIF('Manutenções'!$U$5:$U$104,D62))</f>
        <v/>
      </c>
      <c r="G62" s="12">
        <f>IF(D62="","",COUNTIFS('Manutenções'!$U$5:$U$104,D62,'Manutenções'!$T$5:$T$104,"Concluída"))</f>
        <v/>
      </c>
      <c r="H62" s="40">
        <f>IF(D62="","",IFERROR(G62/F62,0))</f>
        <v/>
      </c>
      <c r="I62" s="36">
        <f>IF(D62="","",SUMIF('Manutenções'!$U$5:$U$104,D62,'Manutenções'!$Q$5:$Q$104))</f>
        <v/>
      </c>
    </row>
    <row r="63">
      <c r="B63" s="10">
        <f>IF(A63="","",COUNTIFS('Manutenções'!$B$5:$B$104,"&gt;="&amp;A63,'Manutenções'!$B$5:$B$104,"&lt;"&amp;A64))</f>
        <v/>
      </c>
      <c r="E63" s="10">
        <f>IF(D63="","",COUNTIF('Equipamentos'!$F$5:$F$104,D63))</f>
        <v/>
      </c>
      <c r="F63" s="10">
        <f>IF(D63="","",COUNTIF('Manutenções'!$U$5:$U$104,D63))</f>
        <v/>
      </c>
      <c r="G63" s="10">
        <f>IF(D63="","",COUNTIFS('Manutenções'!$U$5:$U$104,D63,'Manutenções'!$T$5:$T$104,"Concluída"))</f>
        <v/>
      </c>
      <c r="H63" s="39">
        <f>IF(D63="","",IFERROR(G63/F63,0))</f>
        <v/>
      </c>
      <c r="I63" s="35">
        <f>IF(D63="","",SUMIF('Manutenções'!$U$5:$U$104,D63,'Manutenções'!$Q$5:$Q$104))</f>
        <v/>
      </c>
    </row>
    <row r="64">
      <c r="B64" s="12">
        <f>IF(A64="","",COUNTIFS('Manutenções'!$B$5:$B$104,"&gt;="&amp;A64,'Manutenções'!$B$5:$B$104,"&lt;"&amp;A65))</f>
        <v/>
      </c>
      <c r="E64" s="12">
        <f>IF(D64="","",COUNTIF('Equipamentos'!$F$5:$F$104,D64))</f>
        <v/>
      </c>
      <c r="F64" s="12">
        <f>IF(D64="","",COUNTIF('Manutenções'!$U$5:$U$104,D64))</f>
        <v/>
      </c>
      <c r="G64" s="12">
        <f>IF(D64="","",COUNTIFS('Manutenções'!$U$5:$U$104,D64,'Manutenções'!$T$5:$T$104,"Concluída"))</f>
        <v/>
      </c>
      <c r="H64" s="40">
        <f>IF(D64="","",IFERROR(G64/F64,0))</f>
        <v/>
      </c>
      <c r="I64" s="36">
        <f>IF(D64="","",SUMIF('Manutenções'!$U$5:$U$104,D64,'Manutenções'!$Q$5:$Q$104))</f>
        <v/>
      </c>
    </row>
    <row r="65">
      <c r="B65" s="10">
        <f>IF(A65="","",COUNTIFS('Manutenções'!$B$5:$B$104,"&gt;="&amp;A65,'Manutenções'!$B$5:$B$104,"&lt;"&amp;A66))</f>
        <v/>
      </c>
      <c r="E65" s="10">
        <f>IF(D65="","",COUNTIF('Equipamentos'!$F$5:$F$104,D65))</f>
        <v/>
      </c>
      <c r="F65" s="10">
        <f>IF(D65="","",COUNTIF('Manutenções'!$U$5:$U$104,D65))</f>
        <v/>
      </c>
      <c r="G65" s="10">
        <f>IF(D65="","",COUNTIFS('Manutenções'!$U$5:$U$104,D65,'Manutenções'!$T$5:$T$104,"Concluída"))</f>
        <v/>
      </c>
      <c r="H65" s="39">
        <f>IF(D65="","",IFERROR(G65/F65,0))</f>
        <v/>
      </c>
      <c r="I65" s="35">
        <f>IF(D65="","",SUMIF('Manutenções'!$U$5:$U$104,D65,'Manutenções'!$Q$5:$Q$104))</f>
        <v/>
      </c>
    </row>
    <row r="66">
      <c r="B66" s="12">
        <f>IF(A66="","",COUNTIFS('Manutenções'!$B$5:$B$104,"&gt;="&amp;A66,'Manutenções'!$B$5:$B$104,"&lt;"&amp;A67))</f>
        <v/>
      </c>
      <c r="E66" s="12">
        <f>IF(D66="","",COUNTIF('Equipamentos'!$F$5:$F$104,D66))</f>
        <v/>
      </c>
      <c r="F66" s="12">
        <f>IF(D66="","",COUNTIF('Manutenções'!$U$5:$U$104,D66))</f>
        <v/>
      </c>
      <c r="G66" s="12">
        <f>IF(D66="","",COUNTIFS('Manutenções'!$U$5:$U$104,D66,'Manutenções'!$T$5:$T$104,"Concluída"))</f>
        <v/>
      </c>
      <c r="H66" s="40">
        <f>IF(D66="","",IFERROR(G66/F66,0))</f>
        <v/>
      </c>
      <c r="I66" s="36">
        <f>IF(D66="","",SUMIF('Manutenções'!$U$5:$U$104,D66,'Manutenções'!$Q$5:$Q$104))</f>
        <v/>
      </c>
    </row>
    <row r="67">
      <c r="B67" s="10">
        <f>IF(A67="","",COUNTIFS('Manutenções'!$B$5:$B$104,"&gt;="&amp;A67,'Manutenções'!$B$5:$B$104,"&lt;"&amp;A68))</f>
        <v/>
      </c>
      <c r="E67" s="10">
        <f>IF(D67="","",COUNTIF('Equipamentos'!$F$5:$F$104,D67))</f>
        <v/>
      </c>
      <c r="F67" s="10">
        <f>IF(D67="","",COUNTIF('Manutenções'!$U$5:$U$104,D67))</f>
        <v/>
      </c>
      <c r="G67" s="10">
        <f>IF(D67="","",COUNTIFS('Manutenções'!$U$5:$U$104,D67,'Manutenções'!$T$5:$T$104,"Concluída"))</f>
        <v/>
      </c>
      <c r="H67" s="39">
        <f>IF(D67="","",IFERROR(G67/F67,0))</f>
        <v/>
      </c>
      <c r="I67" s="35">
        <f>IF(D67="","",SUMIF('Manutenções'!$U$5:$U$104,D67,'Manutenções'!$Q$5:$Q$104))</f>
        <v/>
      </c>
    </row>
    <row r="68">
      <c r="B68" s="12">
        <f>IF(A68="","",COUNTIFS('Manutenções'!$B$5:$B$104,"&gt;="&amp;A68,'Manutenções'!$B$5:$B$104,"&lt;"&amp;A69))</f>
        <v/>
      </c>
      <c r="E68" s="12">
        <f>IF(D68="","",COUNTIF('Equipamentos'!$F$5:$F$104,D68))</f>
        <v/>
      </c>
      <c r="F68" s="12">
        <f>IF(D68="","",COUNTIF('Manutenções'!$U$5:$U$104,D68))</f>
        <v/>
      </c>
      <c r="G68" s="12">
        <f>IF(D68="","",COUNTIFS('Manutenções'!$U$5:$U$104,D68,'Manutenções'!$T$5:$T$104,"Concluída"))</f>
        <v/>
      </c>
      <c r="H68" s="40">
        <f>IF(D68="","",IFERROR(G68/F68,0))</f>
        <v/>
      </c>
      <c r="I68" s="36">
        <f>IF(D68="","",SUMIF('Manutenções'!$U$5:$U$104,D68,'Manutenções'!$Q$5:$Q$104))</f>
        <v/>
      </c>
    </row>
    <row r="69">
      <c r="B69" s="10">
        <f>IF(A69="","",COUNTIFS('Manutenções'!$B$5:$B$104,"&gt;="&amp;A69,'Manutenções'!$B$5:$B$104,"&lt;"&amp;A70))</f>
        <v/>
      </c>
      <c r="E69" s="10">
        <f>IF(D69="","",COUNTIF('Equipamentos'!$F$5:$F$104,D69))</f>
        <v/>
      </c>
      <c r="F69" s="10">
        <f>IF(D69="","",COUNTIF('Manutenções'!$U$5:$U$104,D69))</f>
        <v/>
      </c>
      <c r="G69" s="10">
        <f>IF(D69="","",COUNTIFS('Manutenções'!$U$5:$U$104,D69,'Manutenções'!$T$5:$T$104,"Concluída"))</f>
        <v/>
      </c>
      <c r="H69" s="39">
        <f>IF(D69="","",IFERROR(G69/F69,0))</f>
        <v/>
      </c>
      <c r="I69" s="35">
        <f>IF(D69="","",SUMIF('Manutenções'!$U$5:$U$104,D69,'Manutenções'!$Q$5:$Q$104))</f>
        <v/>
      </c>
    </row>
    <row r="70">
      <c r="B70" s="12">
        <f>IF(A70="","",COUNTIFS('Manutenções'!$B$5:$B$104,"&gt;="&amp;A70,'Manutenções'!$B$5:$B$104,"&lt;"&amp;A71))</f>
        <v/>
      </c>
      <c r="E70" s="12">
        <f>IF(D70="","",COUNTIF('Equipamentos'!$F$5:$F$104,D70))</f>
        <v/>
      </c>
      <c r="F70" s="12">
        <f>IF(D70="","",COUNTIF('Manutenções'!$U$5:$U$104,D70))</f>
        <v/>
      </c>
      <c r="G70" s="12">
        <f>IF(D70="","",COUNTIFS('Manutenções'!$U$5:$U$104,D70,'Manutenções'!$T$5:$T$104,"Concluída"))</f>
        <v/>
      </c>
      <c r="H70" s="40">
        <f>IF(D70="","",IFERROR(G70/F70,0))</f>
        <v/>
      </c>
      <c r="I70" s="36">
        <f>IF(D70="","",SUMIF('Manutenções'!$U$5:$U$104,D70,'Manutenções'!$Q$5:$Q$104))</f>
        <v/>
      </c>
    </row>
    <row r="71">
      <c r="B71" s="10">
        <f>IF(A71="","",COUNTIFS('Manutenções'!$B$5:$B$104,"&gt;="&amp;A71,'Manutenções'!$B$5:$B$104,"&lt;"&amp;A72))</f>
        <v/>
      </c>
      <c r="E71" s="10">
        <f>IF(D71="","",COUNTIF('Equipamentos'!$F$5:$F$104,D71))</f>
        <v/>
      </c>
      <c r="F71" s="10">
        <f>IF(D71="","",COUNTIF('Manutenções'!$U$5:$U$104,D71))</f>
        <v/>
      </c>
      <c r="G71" s="10">
        <f>IF(D71="","",COUNTIFS('Manutenções'!$U$5:$U$104,D71,'Manutenções'!$T$5:$T$104,"Concluída"))</f>
        <v/>
      </c>
      <c r="H71" s="39">
        <f>IF(D71="","",IFERROR(G71/F71,0))</f>
        <v/>
      </c>
      <c r="I71" s="35">
        <f>IF(D71="","",SUMIF('Manutenções'!$U$5:$U$104,D71,'Manutenções'!$Q$5:$Q$104))</f>
        <v/>
      </c>
    </row>
    <row r="72">
      <c r="B72" s="12">
        <f>IF(A72="","",COUNTIFS('Manutenções'!$B$5:$B$104,"&gt;="&amp;A72,'Manutenções'!$B$5:$B$104,"&lt;"&amp;A73))</f>
        <v/>
      </c>
      <c r="E72" s="12">
        <f>IF(D72="","",COUNTIF('Equipamentos'!$F$5:$F$104,D72))</f>
        <v/>
      </c>
      <c r="F72" s="12">
        <f>IF(D72="","",COUNTIF('Manutenções'!$U$5:$U$104,D72))</f>
        <v/>
      </c>
      <c r="G72" s="12">
        <f>IF(D72="","",COUNTIFS('Manutenções'!$U$5:$U$104,D72,'Manutenções'!$T$5:$T$104,"Concluída"))</f>
        <v/>
      </c>
      <c r="H72" s="40">
        <f>IF(D72="","",IFERROR(G72/F72,0))</f>
        <v/>
      </c>
      <c r="I72" s="36">
        <f>IF(D72="","",SUMIF('Manutenções'!$U$5:$U$104,D72,'Manutenções'!$Q$5:$Q$104))</f>
        <v/>
      </c>
    </row>
    <row r="73">
      <c r="B73" s="10">
        <f>IF(A73="","",COUNTIFS('Manutenções'!$B$5:$B$104,"&gt;="&amp;A73,'Manutenções'!$B$5:$B$104,"&lt;"&amp;A74))</f>
        <v/>
      </c>
      <c r="E73" s="10">
        <f>IF(D73="","",COUNTIF('Equipamentos'!$F$5:$F$104,D73))</f>
        <v/>
      </c>
      <c r="F73" s="10">
        <f>IF(D73="","",COUNTIF('Manutenções'!$U$5:$U$104,D73))</f>
        <v/>
      </c>
      <c r="G73" s="10">
        <f>IF(D73="","",COUNTIFS('Manutenções'!$U$5:$U$104,D73,'Manutenções'!$T$5:$T$104,"Concluída"))</f>
        <v/>
      </c>
      <c r="H73" s="39">
        <f>IF(D73="","",IFERROR(G73/F73,0))</f>
        <v/>
      </c>
      <c r="I73" s="35">
        <f>IF(D73="","",SUMIF('Manutenções'!$U$5:$U$104,D73,'Manutenções'!$Q$5:$Q$104))</f>
        <v/>
      </c>
    </row>
    <row r="74">
      <c r="B74" s="12">
        <f>IF(A74="","",COUNTIFS('Manutenções'!$B$5:$B$104,"&gt;="&amp;A74,'Manutenções'!$B$5:$B$104,"&lt;"&amp;A75))</f>
        <v/>
      </c>
      <c r="E74" s="12">
        <f>IF(D74="","",COUNTIF('Equipamentos'!$F$5:$F$104,D74))</f>
        <v/>
      </c>
      <c r="F74" s="12">
        <f>IF(D74="","",COUNTIF('Manutenções'!$U$5:$U$104,D74))</f>
        <v/>
      </c>
      <c r="G74" s="12">
        <f>IF(D74="","",COUNTIFS('Manutenções'!$U$5:$U$104,D74,'Manutenções'!$T$5:$T$104,"Concluída"))</f>
        <v/>
      </c>
      <c r="H74" s="40">
        <f>IF(D74="","",IFERROR(G74/F74,0))</f>
        <v/>
      </c>
      <c r="I74" s="36">
        <f>IF(D74="","",SUMIF('Manutenções'!$U$5:$U$104,D74,'Manutenções'!$Q$5:$Q$104))</f>
        <v/>
      </c>
    </row>
    <row r="75">
      <c r="B75" s="10">
        <f>IF(A75="","",COUNTIFS('Manutenções'!$B$5:$B$104,"&gt;="&amp;A75,'Manutenções'!$B$5:$B$104,"&lt;"&amp;A76))</f>
        <v/>
      </c>
      <c r="E75" s="10">
        <f>IF(D75="","",COUNTIF('Equipamentos'!$F$5:$F$104,D75))</f>
        <v/>
      </c>
      <c r="F75" s="10">
        <f>IF(D75="","",COUNTIF('Manutenções'!$U$5:$U$104,D75))</f>
        <v/>
      </c>
      <c r="G75" s="10">
        <f>IF(D75="","",COUNTIFS('Manutenções'!$U$5:$U$104,D75,'Manutenções'!$T$5:$T$104,"Concluída"))</f>
        <v/>
      </c>
      <c r="H75" s="39">
        <f>IF(D75="","",IFERROR(G75/F75,0))</f>
        <v/>
      </c>
      <c r="I75" s="35">
        <f>IF(D75="","",SUMIF('Manutenções'!$U$5:$U$104,D75,'Manutenções'!$Q$5:$Q$104))</f>
        <v/>
      </c>
    </row>
    <row r="76">
      <c r="B76" s="12">
        <f>IF(A76="","",COUNTIFS('Manutenções'!$B$5:$B$104,"&gt;="&amp;A76,'Manutenções'!$B$5:$B$104,"&lt;"&amp;A77))</f>
        <v/>
      </c>
      <c r="E76" s="12">
        <f>IF(D76="","",COUNTIF('Equipamentos'!$F$5:$F$104,D76))</f>
        <v/>
      </c>
      <c r="F76" s="12">
        <f>IF(D76="","",COUNTIF('Manutenções'!$U$5:$U$104,D76))</f>
        <v/>
      </c>
      <c r="G76" s="12">
        <f>IF(D76="","",COUNTIFS('Manutenções'!$U$5:$U$104,D76,'Manutenções'!$T$5:$T$104,"Concluída"))</f>
        <v/>
      </c>
      <c r="H76" s="40">
        <f>IF(D76="","",IFERROR(G76/F76,0))</f>
        <v/>
      </c>
      <c r="I76" s="36">
        <f>IF(D76="","",SUMIF('Manutenções'!$U$5:$U$104,D76,'Manutenções'!$Q$5:$Q$104))</f>
        <v/>
      </c>
    </row>
    <row r="77">
      <c r="B77" s="10">
        <f>IF(A77="","",COUNTIFS('Manutenções'!$B$5:$B$104,"&gt;="&amp;A77,'Manutenções'!$B$5:$B$104,"&lt;"&amp;A78))</f>
        <v/>
      </c>
      <c r="E77" s="10">
        <f>IF(D77="","",COUNTIF('Equipamentos'!$F$5:$F$104,D77))</f>
        <v/>
      </c>
      <c r="F77" s="10">
        <f>IF(D77="","",COUNTIF('Manutenções'!$U$5:$U$104,D77))</f>
        <v/>
      </c>
      <c r="G77" s="10">
        <f>IF(D77="","",COUNTIFS('Manutenções'!$U$5:$U$104,D77,'Manutenções'!$T$5:$T$104,"Concluída"))</f>
        <v/>
      </c>
      <c r="H77" s="39">
        <f>IF(D77="","",IFERROR(G77/F77,0))</f>
        <v/>
      </c>
      <c r="I77" s="35">
        <f>IF(D77="","",SUMIF('Manutenções'!$U$5:$U$104,D77,'Manutenções'!$Q$5:$Q$104))</f>
        <v/>
      </c>
    </row>
    <row r="78">
      <c r="B78" s="12">
        <f>IF(A78="","",COUNTIFS('Manutenções'!$B$5:$B$104,"&gt;="&amp;A78,'Manutenções'!$B$5:$B$104,"&lt;"&amp;A79))</f>
        <v/>
      </c>
      <c r="E78" s="12">
        <f>IF(D78="","",COUNTIF('Equipamentos'!$F$5:$F$104,D78))</f>
        <v/>
      </c>
      <c r="F78" s="12">
        <f>IF(D78="","",COUNTIF('Manutenções'!$U$5:$U$104,D78))</f>
        <v/>
      </c>
      <c r="G78" s="12">
        <f>IF(D78="","",COUNTIFS('Manutenções'!$U$5:$U$104,D78,'Manutenções'!$T$5:$T$104,"Concluída"))</f>
        <v/>
      </c>
      <c r="H78" s="40">
        <f>IF(D78="","",IFERROR(G78/F78,0))</f>
        <v/>
      </c>
      <c r="I78" s="36">
        <f>IF(D78="","",SUMIF('Manutenções'!$U$5:$U$104,D78,'Manutenções'!$Q$5:$Q$104))</f>
        <v/>
      </c>
    </row>
    <row r="79">
      <c r="B79" s="10">
        <f>IF(A79="","",COUNTIFS('Manutenções'!$B$5:$B$104,"&gt;="&amp;A79,'Manutenções'!$B$5:$B$104,"&lt;"&amp;A80))</f>
        <v/>
      </c>
      <c r="E79" s="10">
        <f>IF(D79="","",COUNTIF('Equipamentos'!$F$5:$F$104,D79))</f>
        <v/>
      </c>
      <c r="F79" s="10">
        <f>IF(D79="","",COUNTIF('Manutenções'!$U$5:$U$104,D79))</f>
        <v/>
      </c>
      <c r="G79" s="10">
        <f>IF(D79="","",COUNTIFS('Manutenções'!$U$5:$U$104,D79,'Manutenções'!$T$5:$T$104,"Concluída"))</f>
        <v/>
      </c>
      <c r="H79" s="39">
        <f>IF(D79="","",IFERROR(G79/F79,0))</f>
        <v/>
      </c>
      <c r="I79" s="35">
        <f>IF(D79="","",SUMIF('Manutenções'!$U$5:$U$104,D79,'Manutenções'!$Q$5:$Q$104))</f>
        <v/>
      </c>
    </row>
    <row r="80">
      <c r="B80" s="12">
        <f>IF(A80="","",COUNTIFS('Manutenções'!$B$5:$B$104,"&gt;="&amp;A80,'Manutenções'!$B$5:$B$104,"&lt;"&amp;A81))</f>
        <v/>
      </c>
      <c r="E80" s="12">
        <f>IF(D80="","",COUNTIF('Equipamentos'!$F$5:$F$104,D80))</f>
        <v/>
      </c>
      <c r="F80" s="12">
        <f>IF(D80="","",COUNTIF('Manutenções'!$U$5:$U$104,D80))</f>
        <v/>
      </c>
      <c r="G80" s="12">
        <f>IF(D80="","",COUNTIFS('Manutenções'!$U$5:$U$104,D80,'Manutenções'!$T$5:$T$104,"Concluída"))</f>
        <v/>
      </c>
      <c r="H80" s="40">
        <f>IF(D80="","",IFERROR(G80/F80,0))</f>
        <v/>
      </c>
      <c r="I80" s="36">
        <f>IF(D80="","",SUMIF('Manutenções'!$U$5:$U$104,D80,'Manutenções'!$Q$5:$Q$104))</f>
        <v/>
      </c>
    </row>
    <row r="81">
      <c r="B81" s="10">
        <f>IF(A81="","",COUNTIFS('Manutenções'!$B$5:$B$104,"&gt;="&amp;A81,'Manutenções'!$B$5:$B$104,"&lt;"&amp;A82))</f>
        <v/>
      </c>
      <c r="E81" s="10">
        <f>IF(D81="","",COUNTIF('Equipamentos'!$F$5:$F$104,D81))</f>
        <v/>
      </c>
      <c r="F81" s="10">
        <f>IF(D81="","",COUNTIF('Manutenções'!$U$5:$U$104,D81))</f>
        <v/>
      </c>
      <c r="G81" s="10">
        <f>IF(D81="","",COUNTIFS('Manutenções'!$U$5:$U$104,D81,'Manutenções'!$T$5:$T$104,"Concluída"))</f>
        <v/>
      </c>
      <c r="H81" s="39">
        <f>IF(D81="","",IFERROR(G81/F81,0))</f>
        <v/>
      </c>
      <c r="I81" s="35">
        <f>IF(D81="","",SUMIF('Manutenções'!$U$5:$U$104,D81,'Manutenções'!$Q$5:$Q$104))</f>
        <v/>
      </c>
    </row>
    <row r="82">
      <c r="B82" s="12">
        <f>IF(A82="","",COUNTIFS('Manutenções'!$B$5:$B$104,"&gt;="&amp;A82,'Manutenções'!$B$5:$B$104,"&lt;"&amp;A83))</f>
        <v/>
      </c>
      <c r="E82" s="12">
        <f>IF(D82="","",COUNTIF('Equipamentos'!$F$5:$F$104,D82))</f>
        <v/>
      </c>
      <c r="F82" s="12">
        <f>IF(D82="","",COUNTIF('Manutenções'!$U$5:$U$104,D82))</f>
        <v/>
      </c>
      <c r="G82" s="12">
        <f>IF(D82="","",COUNTIFS('Manutenções'!$U$5:$U$104,D82,'Manutenções'!$T$5:$T$104,"Concluída"))</f>
        <v/>
      </c>
      <c r="H82" s="40">
        <f>IF(D82="","",IFERROR(G82/F82,0))</f>
        <v/>
      </c>
      <c r="I82" s="36">
        <f>IF(D82="","",SUMIF('Manutenções'!$U$5:$U$104,D82,'Manutenções'!$Q$5:$Q$104))</f>
        <v/>
      </c>
    </row>
    <row r="83">
      <c r="B83" s="10">
        <f>IF(A83="","",COUNTIFS('Manutenções'!$B$5:$B$104,"&gt;="&amp;A83,'Manutenções'!$B$5:$B$104,"&lt;"&amp;A84))</f>
        <v/>
      </c>
      <c r="E83" s="10">
        <f>IF(D83="","",COUNTIF('Equipamentos'!$F$5:$F$104,D83))</f>
        <v/>
      </c>
      <c r="F83" s="10">
        <f>IF(D83="","",COUNTIF('Manutenções'!$U$5:$U$104,D83))</f>
        <v/>
      </c>
      <c r="G83" s="10">
        <f>IF(D83="","",COUNTIFS('Manutenções'!$U$5:$U$104,D83,'Manutenções'!$T$5:$T$104,"Concluída"))</f>
        <v/>
      </c>
      <c r="H83" s="39">
        <f>IF(D83="","",IFERROR(G83/F83,0))</f>
        <v/>
      </c>
      <c r="I83" s="35">
        <f>IF(D83="","",SUMIF('Manutenções'!$U$5:$U$104,D83,'Manutenções'!$Q$5:$Q$104))</f>
        <v/>
      </c>
    </row>
    <row r="84">
      <c r="B84" s="12">
        <f>IF(A84="","",COUNTIFS('Manutenções'!$B$5:$B$104,"&gt;="&amp;A84,'Manutenções'!$B$5:$B$104,"&lt;"&amp;A85))</f>
        <v/>
      </c>
      <c r="E84" s="12">
        <f>IF(D84="","",COUNTIF('Equipamentos'!$F$5:$F$104,D84))</f>
        <v/>
      </c>
      <c r="F84" s="12">
        <f>IF(D84="","",COUNTIF('Manutenções'!$U$5:$U$104,D84))</f>
        <v/>
      </c>
      <c r="G84" s="12">
        <f>IF(D84="","",COUNTIFS('Manutenções'!$U$5:$U$104,D84,'Manutenções'!$T$5:$T$104,"Concluída"))</f>
        <v/>
      </c>
      <c r="H84" s="40">
        <f>IF(D84="","",IFERROR(G84/F84,0))</f>
        <v/>
      </c>
      <c r="I84" s="36">
        <f>IF(D84="","",SUMIF('Manutenções'!$U$5:$U$104,D84,'Manutenções'!$Q$5:$Q$104))</f>
        <v/>
      </c>
    </row>
    <row r="85">
      <c r="B85" s="10">
        <f>IF(A85="","",COUNTIFS('Manutenções'!$B$5:$B$104,"&gt;="&amp;A85,'Manutenções'!$B$5:$B$104,"&lt;"&amp;A86))</f>
        <v/>
      </c>
      <c r="E85" s="10">
        <f>IF(D85="","",COUNTIF('Equipamentos'!$F$5:$F$104,D85))</f>
        <v/>
      </c>
      <c r="F85" s="10">
        <f>IF(D85="","",COUNTIF('Manutenções'!$U$5:$U$104,D85))</f>
        <v/>
      </c>
      <c r="G85" s="10">
        <f>IF(D85="","",COUNTIFS('Manutenções'!$U$5:$U$104,D85,'Manutenções'!$T$5:$T$104,"Concluída"))</f>
        <v/>
      </c>
      <c r="H85" s="39">
        <f>IF(D85="","",IFERROR(G85/F85,0))</f>
        <v/>
      </c>
      <c r="I85" s="35">
        <f>IF(D85="","",SUMIF('Manutenções'!$U$5:$U$104,D85,'Manutenções'!$Q$5:$Q$104))</f>
        <v/>
      </c>
    </row>
    <row r="86">
      <c r="B86" s="12">
        <f>IF(A86="","",COUNTIFS('Manutenções'!$B$5:$B$104,"&gt;="&amp;A86,'Manutenções'!$B$5:$B$104,"&lt;"&amp;A87))</f>
        <v/>
      </c>
      <c r="E86" s="12">
        <f>IF(D86="","",COUNTIF('Equipamentos'!$F$5:$F$104,D86))</f>
        <v/>
      </c>
      <c r="F86" s="12">
        <f>IF(D86="","",COUNTIF('Manutenções'!$U$5:$U$104,D86))</f>
        <v/>
      </c>
      <c r="G86" s="12">
        <f>IF(D86="","",COUNTIFS('Manutenções'!$U$5:$U$104,D86,'Manutenções'!$T$5:$T$104,"Concluída"))</f>
        <v/>
      </c>
      <c r="H86" s="40">
        <f>IF(D86="","",IFERROR(G86/F86,0))</f>
        <v/>
      </c>
      <c r="I86" s="36">
        <f>IF(D86="","",SUMIF('Manutenções'!$U$5:$U$104,D86,'Manutenções'!$Q$5:$Q$104))</f>
        <v/>
      </c>
    </row>
    <row r="87">
      <c r="B87" s="10">
        <f>IF(A87="","",COUNTIFS('Manutenções'!$B$5:$B$104,"&gt;="&amp;A87,'Manutenções'!$B$5:$B$104,"&lt;"&amp;A88))</f>
        <v/>
      </c>
      <c r="E87" s="10">
        <f>IF(D87="","",COUNTIF('Equipamentos'!$F$5:$F$104,D87))</f>
        <v/>
      </c>
      <c r="F87" s="10">
        <f>IF(D87="","",COUNTIF('Manutenções'!$U$5:$U$104,D87))</f>
        <v/>
      </c>
      <c r="G87" s="10">
        <f>IF(D87="","",COUNTIFS('Manutenções'!$U$5:$U$104,D87,'Manutenções'!$T$5:$T$104,"Concluída"))</f>
        <v/>
      </c>
      <c r="H87" s="39">
        <f>IF(D87="","",IFERROR(G87/F87,0))</f>
        <v/>
      </c>
      <c r="I87" s="35">
        <f>IF(D87="","",SUMIF('Manutenções'!$U$5:$U$104,D87,'Manutenções'!$Q$5:$Q$104))</f>
        <v/>
      </c>
    </row>
    <row r="88">
      <c r="B88" s="12">
        <f>IF(A88="","",COUNTIFS('Manutenções'!$B$5:$B$104,"&gt;="&amp;A88,'Manutenções'!$B$5:$B$104,"&lt;"&amp;A89))</f>
        <v/>
      </c>
      <c r="E88" s="12">
        <f>IF(D88="","",COUNTIF('Equipamentos'!$F$5:$F$104,D88))</f>
        <v/>
      </c>
      <c r="F88" s="12">
        <f>IF(D88="","",COUNTIF('Manutenções'!$U$5:$U$104,D88))</f>
        <v/>
      </c>
      <c r="G88" s="12">
        <f>IF(D88="","",COUNTIFS('Manutenções'!$U$5:$U$104,D88,'Manutenções'!$T$5:$T$104,"Concluída"))</f>
        <v/>
      </c>
      <c r="H88" s="40">
        <f>IF(D88="","",IFERROR(G88/F88,0))</f>
        <v/>
      </c>
      <c r="I88" s="36">
        <f>IF(D88="","",SUMIF('Manutenções'!$U$5:$U$104,D88,'Manutenções'!$Q$5:$Q$104))</f>
        <v/>
      </c>
    </row>
    <row r="89">
      <c r="B89" s="10">
        <f>IF(A89="","",COUNTIFS('Manutenções'!$B$5:$B$104,"&gt;="&amp;A89,'Manutenções'!$B$5:$B$104,"&lt;"&amp;A90))</f>
        <v/>
      </c>
      <c r="E89" s="10">
        <f>IF(D89="","",COUNTIF('Equipamentos'!$F$5:$F$104,D89))</f>
        <v/>
      </c>
      <c r="F89" s="10">
        <f>IF(D89="","",COUNTIF('Manutenções'!$U$5:$U$104,D89))</f>
        <v/>
      </c>
      <c r="G89" s="10">
        <f>IF(D89="","",COUNTIFS('Manutenções'!$U$5:$U$104,D89,'Manutenções'!$T$5:$T$104,"Concluída"))</f>
        <v/>
      </c>
      <c r="H89" s="39">
        <f>IF(D89="","",IFERROR(G89/F89,0))</f>
        <v/>
      </c>
      <c r="I89" s="35">
        <f>IF(D89="","",SUMIF('Manutenções'!$U$5:$U$104,D89,'Manutenções'!$Q$5:$Q$104))</f>
        <v/>
      </c>
    </row>
    <row r="90">
      <c r="B90" s="12">
        <f>IF(A90="","",COUNTIFS('Manutenções'!$B$5:$B$104,"&gt;="&amp;A90,'Manutenções'!$B$5:$B$104,"&lt;"&amp;A91))</f>
        <v/>
      </c>
      <c r="E90" s="12">
        <f>IF(D90="","",COUNTIF('Equipamentos'!$F$5:$F$104,D90))</f>
        <v/>
      </c>
      <c r="F90" s="12">
        <f>IF(D90="","",COUNTIF('Manutenções'!$U$5:$U$104,D90))</f>
        <v/>
      </c>
      <c r="G90" s="12">
        <f>IF(D90="","",COUNTIFS('Manutenções'!$U$5:$U$104,D90,'Manutenções'!$T$5:$T$104,"Concluída"))</f>
        <v/>
      </c>
      <c r="H90" s="40">
        <f>IF(D90="","",IFERROR(G90/F90,0))</f>
        <v/>
      </c>
      <c r="I90" s="36">
        <f>IF(D90="","",SUMIF('Manutenções'!$U$5:$U$104,D90,'Manutenções'!$Q$5:$Q$104))</f>
        <v/>
      </c>
    </row>
    <row r="91">
      <c r="B91" s="10">
        <f>IF(A91="","",COUNTIFS('Manutenções'!$B$5:$B$104,"&gt;="&amp;A91,'Manutenções'!$B$5:$B$104,"&lt;"&amp;A92))</f>
        <v/>
      </c>
      <c r="E91" s="10">
        <f>IF(D91="","",COUNTIF('Equipamentos'!$F$5:$F$104,D91))</f>
        <v/>
      </c>
      <c r="F91" s="10">
        <f>IF(D91="","",COUNTIF('Manutenções'!$U$5:$U$104,D91))</f>
        <v/>
      </c>
      <c r="G91" s="10">
        <f>IF(D91="","",COUNTIFS('Manutenções'!$U$5:$U$104,D91,'Manutenções'!$T$5:$T$104,"Concluída"))</f>
        <v/>
      </c>
      <c r="H91" s="39">
        <f>IF(D91="","",IFERROR(G91/F91,0))</f>
        <v/>
      </c>
      <c r="I91" s="35">
        <f>IF(D91="","",SUMIF('Manutenções'!$U$5:$U$104,D91,'Manutenções'!$Q$5:$Q$104))</f>
        <v/>
      </c>
    </row>
    <row r="92">
      <c r="B92" s="12">
        <f>IF(A92="","",COUNTIFS('Manutenções'!$B$5:$B$104,"&gt;="&amp;A92,'Manutenções'!$B$5:$B$104,"&lt;"&amp;A93))</f>
        <v/>
      </c>
      <c r="E92" s="12">
        <f>IF(D92="","",COUNTIF('Equipamentos'!$F$5:$F$104,D92))</f>
        <v/>
      </c>
      <c r="F92" s="12">
        <f>IF(D92="","",COUNTIF('Manutenções'!$U$5:$U$104,D92))</f>
        <v/>
      </c>
      <c r="G92" s="12">
        <f>IF(D92="","",COUNTIFS('Manutenções'!$U$5:$U$104,D92,'Manutenções'!$T$5:$T$104,"Concluída"))</f>
        <v/>
      </c>
      <c r="H92" s="40">
        <f>IF(D92="","",IFERROR(G92/F92,0))</f>
        <v/>
      </c>
      <c r="I92" s="36">
        <f>IF(D92="","",SUMIF('Manutenções'!$U$5:$U$104,D92,'Manutenções'!$Q$5:$Q$104))</f>
        <v/>
      </c>
    </row>
    <row r="93">
      <c r="B93" s="10">
        <f>IF(A93="","",COUNTIFS('Manutenções'!$B$5:$B$104,"&gt;="&amp;A93,'Manutenções'!$B$5:$B$104,"&lt;"&amp;A94))</f>
        <v/>
      </c>
      <c r="E93" s="10">
        <f>IF(D93="","",COUNTIF('Equipamentos'!$F$5:$F$104,D93))</f>
        <v/>
      </c>
      <c r="F93" s="10">
        <f>IF(D93="","",COUNTIF('Manutenções'!$U$5:$U$104,D93))</f>
        <v/>
      </c>
      <c r="G93" s="10">
        <f>IF(D93="","",COUNTIFS('Manutenções'!$U$5:$U$104,D93,'Manutenções'!$T$5:$T$104,"Concluída"))</f>
        <v/>
      </c>
      <c r="H93" s="39">
        <f>IF(D93="","",IFERROR(G93/F93,0))</f>
        <v/>
      </c>
      <c r="I93" s="35">
        <f>IF(D93="","",SUMIF('Manutenções'!$U$5:$U$104,D93,'Manutenções'!$Q$5:$Q$104))</f>
        <v/>
      </c>
    </row>
    <row r="94">
      <c r="B94" s="12">
        <f>IF(A94="","",COUNTIFS('Manutenções'!$B$5:$B$104,"&gt;="&amp;A94,'Manutenções'!$B$5:$B$104,"&lt;"&amp;A95))</f>
        <v/>
      </c>
      <c r="E94" s="12">
        <f>IF(D94="","",COUNTIF('Equipamentos'!$F$5:$F$104,D94))</f>
        <v/>
      </c>
      <c r="F94" s="12">
        <f>IF(D94="","",COUNTIF('Manutenções'!$U$5:$U$104,D94))</f>
        <v/>
      </c>
      <c r="G94" s="12">
        <f>IF(D94="","",COUNTIFS('Manutenções'!$U$5:$U$104,D94,'Manutenções'!$T$5:$T$104,"Concluída"))</f>
        <v/>
      </c>
      <c r="H94" s="40">
        <f>IF(D94="","",IFERROR(G94/F94,0))</f>
        <v/>
      </c>
      <c r="I94" s="36">
        <f>IF(D94="","",SUMIF('Manutenções'!$U$5:$U$104,D94,'Manutenções'!$Q$5:$Q$104))</f>
        <v/>
      </c>
    </row>
    <row r="95">
      <c r="B95" s="10">
        <f>IF(A95="","",COUNTIFS('Manutenções'!$B$5:$B$104,"&gt;="&amp;A95,'Manutenções'!$B$5:$B$104,"&lt;"&amp;A96))</f>
        <v/>
      </c>
      <c r="E95" s="10">
        <f>IF(D95="","",COUNTIF('Equipamentos'!$F$5:$F$104,D95))</f>
        <v/>
      </c>
      <c r="F95" s="10">
        <f>IF(D95="","",COUNTIF('Manutenções'!$U$5:$U$104,D95))</f>
        <v/>
      </c>
      <c r="G95" s="10">
        <f>IF(D95="","",COUNTIFS('Manutenções'!$U$5:$U$104,D95,'Manutenções'!$T$5:$T$104,"Concluída"))</f>
        <v/>
      </c>
      <c r="H95" s="39">
        <f>IF(D95="","",IFERROR(G95/F95,0))</f>
        <v/>
      </c>
      <c r="I95" s="35">
        <f>IF(D95="","",SUMIF('Manutenções'!$U$5:$U$104,D95,'Manutenções'!$Q$5:$Q$104))</f>
        <v/>
      </c>
    </row>
    <row r="96">
      <c r="B96" s="12">
        <f>IF(A96="","",COUNTIFS('Manutenções'!$B$5:$B$104,"&gt;="&amp;A96,'Manutenções'!$B$5:$B$104,"&lt;"&amp;A97))</f>
        <v/>
      </c>
      <c r="E96" s="12">
        <f>IF(D96="","",COUNTIF('Equipamentos'!$F$5:$F$104,D96))</f>
        <v/>
      </c>
      <c r="F96" s="12">
        <f>IF(D96="","",COUNTIF('Manutenções'!$U$5:$U$104,D96))</f>
        <v/>
      </c>
      <c r="G96" s="12">
        <f>IF(D96="","",COUNTIFS('Manutenções'!$U$5:$U$104,D96,'Manutenções'!$T$5:$T$104,"Concluída"))</f>
        <v/>
      </c>
      <c r="H96" s="40">
        <f>IF(D96="","",IFERROR(G96/F96,0))</f>
        <v/>
      </c>
      <c r="I96" s="36">
        <f>IF(D96="","",SUMIF('Manutenções'!$U$5:$U$104,D96,'Manutenções'!$Q$5:$Q$104))</f>
        <v/>
      </c>
    </row>
    <row r="97">
      <c r="B97" s="10">
        <f>IF(A97="","",COUNTIFS('Manutenções'!$B$5:$B$104,"&gt;="&amp;A97,'Manutenções'!$B$5:$B$104,"&lt;"&amp;A98))</f>
        <v/>
      </c>
      <c r="E97" s="10">
        <f>IF(D97="","",COUNTIF('Equipamentos'!$F$5:$F$104,D97))</f>
        <v/>
      </c>
      <c r="F97" s="10">
        <f>IF(D97="","",COUNTIF('Manutenções'!$U$5:$U$104,D97))</f>
        <v/>
      </c>
      <c r="G97" s="10">
        <f>IF(D97="","",COUNTIFS('Manutenções'!$U$5:$U$104,D97,'Manutenções'!$T$5:$T$104,"Concluída"))</f>
        <v/>
      </c>
      <c r="H97" s="39">
        <f>IF(D97="","",IFERROR(G97/F97,0))</f>
        <v/>
      </c>
      <c r="I97" s="35">
        <f>IF(D97="","",SUMIF('Manutenções'!$U$5:$U$104,D97,'Manutenções'!$Q$5:$Q$104))</f>
        <v/>
      </c>
    </row>
    <row r="98">
      <c r="B98" s="12">
        <f>IF(A98="","",COUNTIFS('Manutenções'!$B$5:$B$104,"&gt;="&amp;A98,'Manutenções'!$B$5:$B$104,"&lt;"&amp;A99))</f>
        <v/>
      </c>
      <c r="E98" s="12">
        <f>IF(D98="","",COUNTIF('Equipamentos'!$F$5:$F$104,D98))</f>
        <v/>
      </c>
      <c r="F98" s="12">
        <f>IF(D98="","",COUNTIF('Manutenções'!$U$5:$U$104,D98))</f>
        <v/>
      </c>
      <c r="G98" s="12">
        <f>IF(D98="","",COUNTIFS('Manutenções'!$U$5:$U$104,D98,'Manutenções'!$T$5:$T$104,"Concluída"))</f>
        <v/>
      </c>
      <c r="H98" s="40">
        <f>IF(D98="","",IFERROR(G98/F98,0))</f>
        <v/>
      </c>
      <c r="I98" s="36">
        <f>IF(D98="","",SUMIF('Manutenções'!$U$5:$U$104,D98,'Manutenções'!$Q$5:$Q$104))</f>
        <v/>
      </c>
    </row>
    <row r="99">
      <c r="B99" s="10">
        <f>IF(A99="","",COUNTIFS('Manutenções'!$B$5:$B$104,"&gt;="&amp;A99,'Manutenções'!$B$5:$B$104,"&lt;"&amp;A100))</f>
        <v/>
      </c>
      <c r="E99" s="10">
        <f>IF(D99="","",COUNTIF('Equipamentos'!$F$5:$F$104,D99))</f>
        <v/>
      </c>
      <c r="F99" s="10">
        <f>IF(D99="","",COUNTIF('Manutenções'!$U$5:$U$104,D99))</f>
        <v/>
      </c>
      <c r="G99" s="10">
        <f>IF(D99="","",COUNTIFS('Manutenções'!$U$5:$U$104,D99,'Manutenções'!$T$5:$T$104,"Concluída"))</f>
        <v/>
      </c>
      <c r="H99" s="39">
        <f>IF(D99="","",IFERROR(G99/F99,0))</f>
        <v/>
      </c>
      <c r="I99" s="35">
        <f>IF(D99="","",SUMIF('Manutenções'!$U$5:$U$104,D99,'Manutenções'!$Q$5:$Q$104))</f>
        <v/>
      </c>
    </row>
    <row r="100">
      <c r="B100" s="12">
        <f>IF(A100="","",COUNTIFS('Manutenções'!$B$5:$B$104,"&gt;="&amp;A100,'Manutenções'!$B$5:$B$104,"&lt;"&amp;A101))</f>
        <v/>
      </c>
      <c r="E100" s="12">
        <f>IF(D100="","",COUNTIF('Equipamentos'!$F$5:$F$104,D100))</f>
        <v/>
      </c>
      <c r="F100" s="12">
        <f>IF(D100="","",COUNTIF('Manutenções'!$U$5:$U$104,D100))</f>
        <v/>
      </c>
      <c r="G100" s="12">
        <f>IF(D100="","",COUNTIFS('Manutenções'!$U$5:$U$104,D100,'Manutenções'!$T$5:$T$104,"Concluída"))</f>
        <v/>
      </c>
      <c r="H100" s="40">
        <f>IF(D100="","",IFERROR(G100/F100,0))</f>
        <v/>
      </c>
      <c r="I100" s="36">
        <f>IF(D100="","",SUMIF('Manutenções'!$U$5:$U$104,D100,'Manutenções'!$Q$5:$Q$104))</f>
        <v/>
      </c>
    </row>
    <row r="101">
      <c r="B101" s="10">
        <f>IF(A101="","",COUNTIFS('Manutenções'!$B$5:$B$104,"&gt;="&amp;A101,'Manutenções'!$B$5:$B$104,"&lt;"&amp;A102))</f>
        <v/>
      </c>
      <c r="E101" s="10">
        <f>IF(D101="","",COUNTIF('Equipamentos'!$F$5:$F$104,D101))</f>
        <v/>
      </c>
      <c r="F101" s="10">
        <f>IF(D101="","",COUNTIF('Manutenções'!$U$5:$U$104,D101))</f>
        <v/>
      </c>
      <c r="G101" s="10">
        <f>IF(D101="","",COUNTIFS('Manutenções'!$U$5:$U$104,D101,'Manutenções'!$T$5:$T$104,"Concluída"))</f>
        <v/>
      </c>
      <c r="H101" s="39">
        <f>IF(D101="","",IFERROR(G101/F101,0))</f>
        <v/>
      </c>
      <c r="I101" s="35">
        <f>IF(D101="","",SUMIF('Manutenções'!$U$5:$U$104,D101,'Manutenções'!$Q$5:$Q$104))</f>
        <v/>
      </c>
    </row>
  </sheetData>
  <mergeCells count="1">
    <mergeCell ref="A1:Q1"/>
  </mergeCells>
  <conditionalFormatting sqref="A16:A18">
    <cfRule type="expression" priority="1" dxfId="2" stopIfTrue="1">
      <formula>A16="Em dia"</formula>
    </cfRule>
    <cfRule type="expression" priority="2" dxfId="1" stopIfTrue="1">
      <formula>A16="Próxima do vencimento"</formula>
    </cfRule>
    <cfRule type="expression" priority="3" dxfId="0" stopIfTrue="1">
      <formula>A16="Vencida"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50" customWidth="1" min="3" max="3"/>
    <col width="58" customWidth="1" min="4" max="4"/>
  </cols>
  <sheetData>
    <row r="1" ht="27" customHeight="1">
      <c r="A1" s="1" t="inlineStr">
        <is>
          <t>PMOC | Guia de uso e controles operacionais</t>
        </is>
      </c>
    </row>
    <row r="2"/>
    <row r="3">
      <c r="A3" s="3" t="inlineStr">
        <is>
          <t>Aba</t>
        </is>
      </c>
      <c r="B3" s="3" t="inlineStr">
        <is>
          <t>Finalidade</t>
        </is>
      </c>
      <c r="C3" s="3" t="inlineStr">
        <is>
          <t>Como preencher</t>
        </is>
      </c>
      <c r="D3" s="3" t="inlineStr">
        <is>
          <t>Controle técnico</t>
        </is>
      </c>
    </row>
    <row r="4" ht="76" customHeight="1">
      <c r="A4" s="13" t="inlineStr">
        <is>
          <t>Equipamentos</t>
        </is>
      </c>
      <c r="B4" s="13" t="inlineStr">
        <is>
          <t>Cadastro técnico dos sistemas de climatização, identificação patrimonial e cronograma preventivo.</t>
        </is>
      </c>
      <c r="C4" s="13" t="inlineStr">
        <is>
          <t>Preencha exclusivamente as células amarelas. Informe data da última manutenção e frequência em dias para cálculo automático da próxima manutenção.</t>
        </is>
      </c>
      <c r="D4" s="13" t="inlineStr">
        <is>
          <t>O status é calculado pela data prevista: Em dia, Próxima do vencimento ou Vencida. Revise ambientes, capacidade, fluido refrigerante e responsável técnico.</t>
        </is>
      </c>
    </row>
    <row r="5" ht="76" customHeight="1">
      <c r="A5" s="17" t="inlineStr">
        <is>
          <t>Manutenções</t>
        </is>
      </c>
      <c r="B5" s="17" t="inlineStr">
        <is>
          <t>Histórico de inspeções, higienizações, correções, custos e documentos técnicos.</t>
        </is>
      </c>
      <c r="C5" s="17" t="inlineStr">
        <is>
          <t>Informe OS, data, ID do equipamento, atividade, respostas Sim/Não, temperatura, condição, custos e documentação emitida.</t>
        </is>
      </c>
      <c r="D5" s="17" t="inlineStr">
        <is>
          <t>Local e tipo do equipamento são consultados automaticamente. O custo total consolida peças e mão de obra. Pendência é derivada da ação corretiva necessária.</t>
        </is>
      </c>
    </row>
    <row r="6" ht="76" customHeight="1">
      <c r="A6" s="13" t="inlineStr">
        <is>
          <t>Dashboard</t>
        </is>
      </c>
      <c r="B6" s="13" t="inlineStr">
        <is>
          <t>Leitura gerencial de conformidade, pendências, custos e distribuição operacional.</t>
        </is>
      </c>
      <c r="C6" s="13" t="inlineStr">
        <is>
          <t>Não requer preenchimento manual. Os indicadores e gráficos utilizam a faixa operacional completa preparada nas abas anteriores.</t>
        </is>
      </c>
      <c r="D6" s="13" t="inlineStr">
        <is>
          <t>Use os quadros por cidade e tipo para priorizar recursos, acompanhar percentuais concluídos e analisar concentração de custos.</t>
        </is>
      </c>
    </row>
    <row r="7" ht="76" customHeight="1">
      <c r="A7" s="17" t="inlineStr">
        <is>
          <t>Rotina documental</t>
        </is>
      </c>
      <c r="B7" s="17" t="inlineStr">
        <is>
          <t>Organização de evidências para auditoria do PMOC e acompanhamento técnico.</t>
        </is>
      </c>
      <c r="C7" s="17" t="inlineStr">
        <is>
          <t>Anexe ou referencie no campo ART/RT ou documento as ARTs, RRTs, notas fiscais, relatórios técnicos e registros de qualidade do ar aplicáveis.</t>
        </is>
      </c>
      <c r="D7" s="17" t="inlineStr">
        <is>
          <t>Mantenha evidências de higienização, troca de filtros, limpeza de serpentinas, verificação de drenos e ações corretivas associadas a cada OS.</t>
        </is>
      </c>
    </row>
    <row r="8"/>
    <row r="9"/>
    <row r="10" ht="38" customHeight="1">
      <c r="A10" s="31" t="inlineStr">
        <is>
          <t>Faixa operacional preparada</t>
        </is>
      </c>
      <c r="B10" s="17" t="inlineStr">
        <is>
          <t>As abas Equipamentos e Manutenções possuem 100 linhas prontas para uso, com fórmulas, validações e formatações aplicadas até a linha 104.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2026-08-27T23:53:32Z</dcterms:created>
  <dcterms:modified xmlns:dcterms="http://purl.org/dc/terms/" xmlns:xsi="http://www.w3.org/2001/XMLSchema-instance" xsi:type="dcterms:W3CDTF">2026-08-27T23:53:32Z</dcterms:modified>
</cp:coreProperties>
</file>