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ograma" sheetId="1" state="visible" r:id="rId1"/>
    <sheet xmlns:r="http://schemas.openxmlformats.org/officeDocument/2006/relationships" name="Resumo" sheetId="2" state="visible" r:id="rId2"/>
    <sheet xmlns:r="http://schemas.openxmlformats.org/officeDocument/2006/relationships" name="Instruções" sheetId="3" state="visible" r:id="rId3"/>
  </sheets>
  <definedNames>
    <definedName name="_xlnm._FilterDatabase" localSheetId="0" hidden="1">'Organograma'!$A$2:$P$12</definedName>
  </definedNames>
  <calcPr calcId="124519" fullCalcOnLoad="1"/>
</workbook>
</file>

<file path=xl/styles.xml><?xml version="1.0" encoding="utf-8"?>
<styleSheet xmlns="http://schemas.openxmlformats.org/spreadsheetml/2006/main">
  <numFmts count="4">
    <numFmt numFmtId="164" formatCode="DD/MM/YYYY"/>
    <numFmt numFmtId="165" formatCode="&quot;R$&quot; #.##0,00"/>
    <numFmt numFmtId="166" formatCode="0,0 &quot;anos&quot;"/>
    <numFmt numFmtId="167" formatCode="0,0%"/>
  </numFmts>
  <fonts count="6">
    <font>
      <name val="Calibri"/>
      <family val="2"/>
      <color theme="1"/>
      <sz val="11"/>
      <scheme val="minor"/>
    </font>
    <font>
      <name val="Calibri"/>
      <b val="1"/>
      <color rgb="00FFFFFF"/>
      <sz val="16"/>
    </font>
    <font>
      <name val="Calibri"/>
      <b val="1"/>
      <color rgb="00FFFFFF"/>
      <sz val="11"/>
    </font>
    <font>
      <name val="Calibri"/>
      <color rgb="001F2937"/>
      <sz val="11"/>
    </font>
    <font>
      <name val="Calibri"/>
      <b val="1"/>
      <color rgb="0016A34A"/>
      <sz val="11"/>
    </font>
    <font>
      <name val="Calibri"/>
      <b val="1"/>
      <color rgb="001F2937"/>
      <sz val="11"/>
    </font>
  </fonts>
  <fills count="7">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0" fontId="3" fillId="4" borderId="1" applyAlignment="1" pivotButton="0" quotePrefix="0" xfId="0">
      <alignment horizontal="left" vertical="center" wrapText="1"/>
    </xf>
    <xf numFmtId="164" fontId="3" fillId="3" borderId="1" applyAlignment="1" pivotButton="0" quotePrefix="0" xfId="0">
      <alignment horizontal="center" vertical="center" wrapText="1"/>
    </xf>
    <xf numFmtId="165" fontId="3" fillId="3" borderId="1" applyAlignment="1" pivotButton="0" quotePrefix="0" xfId="0">
      <alignment horizontal="right" vertical="center"/>
    </xf>
    <xf numFmtId="166"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left" vertical="center" wrapText="1"/>
    </xf>
    <xf numFmtId="166" fontId="3" fillId="5" borderId="1" applyAlignment="1" pivotButton="0" quotePrefix="0" xfId="0">
      <alignment horizontal="center" vertical="center" wrapText="1"/>
    </xf>
    <xf numFmtId="0" fontId="3" fillId="5" borderId="1" applyAlignment="1" pivotButton="0" quotePrefix="0" xfId="0">
      <alignment horizontal="center" vertical="center" wrapText="1"/>
    </xf>
    <xf numFmtId="0" fontId="2" fillId="6" borderId="1" pivotButton="0" quotePrefix="0" xfId="0"/>
    <xf numFmtId="0" fontId="0" fillId="6" borderId="1" pivotButton="0" quotePrefix="0" xfId="0"/>
    <xf numFmtId="1" fontId="4" fillId="4" borderId="1" applyAlignment="1" pivotButton="0" quotePrefix="0" xfId="0">
      <alignment horizontal="right" vertical="center"/>
    </xf>
    <xf numFmtId="0" fontId="3" fillId="0" borderId="1" applyAlignment="1" pivotButton="0" quotePrefix="0" xfId="0">
      <alignment horizontal="left" vertical="center" wrapText="1"/>
    </xf>
    <xf numFmtId="1" fontId="4" fillId="0" borderId="1" applyAlignment="1" pivotButton="0" quotePrefix="0" xfId="0">
      <alignment horizontal="right" vertical="center"/>
    </xf>
    <xf numFmtId="0" fontId="3" fillId="4" borderId="1" applyAlignment="1" pivotButton="0" quotePrefix="0" xfId="0">
      <alignment horizontal="right" vertical="center"/>
    </xf>
    <xf numFmtId="165" fontId="3" fillId="4" borderId="1" applyAlignment="1" pivotButton="0" quotePrefix="0" xfId="0">
      <alignment horizontal="right" vertical="center"/>
    </xf>
    <xf numFmtId="165" fontId="4" fillId="4" borderId="1" applyAlignment="1" pivotButton="0" quotePrefix="0" xfId="0">
      <alignment horizontal="right" vertical="center"/>
    </xf>
    <xf numFmtId="0" fontId="3" fillId="0" borderId="1" applyAlignment="1" pivotButton="0" quotePrefix="0" xfId="0">
      <alignment horizontal="right" vertical="center"/>
    </xf>
    <xf numFmtId="165" fontId="3" fillId="0" borderId="1" applyAlignment="1" pivotButton="0" quotePrefix="0" xfId="0">
      <alignment horizontal="right" vertical="center"/>
    </xf>
    <xf numFmtId="165" fontId="4" fillId="0" borderId="1" applyAlignment="1" pivotButton="0" quotePrefix="0" xfId="0">
      <alignment horizontal="right" vertical="center"/>
    </xf>
    <xf numFmtId="167" fontId="4" fillId="4" borderId="1" applyAlignment="1" pivotButton="0" quotePrefix="0" xfId="0">
      <alignment horizontal="right" vertical="center"/>
    </xf>
    <xf numFmtId="0" fontId="2" fillId="6" borderId="1" applyAlignment="1" pivotButton="0" quotePrefix="0" xfId="0">
      <alignment horizontal="left" vertical="center" wrapText="1"/>
    </xf>
    <xf numFmtId="0" fontId="2" fillId="6" borderId="1" applyAlignment="1" pivotButton="0" quotePrefix="0" xfId="0">
      <alignment horizontal="right" vertical="center"/>
    </xf>
    <xf numFmtId="165" fontId="2" fillId="6" borderId="1" applyAlignment="1" pivotButton="0" quotePrefix="0" xfId="0">
      <alignment horizontal="right" vertical="center"/>
    </xf>
    <xf numFmtId="0" fontId="5" fillId="4" borderId="1" applyAlignment="1" pivotButton="0" quotePrefix="0" xfId="0">
      <alignment horizontal="left" vertical="top" wrapText="1"/>
    </xf>
    <xf numFmtId="0" fontId="3" fillId="4" borderId="1" applyAlignment="1" pivotButton="0" quotePrefix="0" xfId="0">
      <alignment horizontal="left" vertical="top" wrapText="1"/>
    </xf>
    <xf numFmtId="0" fontId="5" fillId="0" borderId="1" applyAlignment="1" pivotButton="0" quotePrefix="0" xfId="0">
      <alignment horizontal="left" vertical="top" wrapText="1"/>
    </xf>
    <xf numFmtId="0" fontId="3" fillId="0" borderId="1" applyAlignment="1" pivotButton="0" quotePrefix="0" xfId="0">
      <alignment horizontal="left" vertical="top" wrapText="1"/>
    </xf>
    <xf numFmtId="164" fontId="3" fillId="3" borderId="1" applyAlignment="1" pivotButton="0" quotePrefix="0" xfId="0">
      <alignment horizontal="center" vertical="center" wrapText="1"/>
    </xf>
    <xf numFmtId="165" fontId="3" fillId="3" borderId="1" applyAlignment="1" pivotButton="0" quotePrefix="0" xfId="0">
      <alignment horizontal="right" vertical="center"/>
    </xf>
    <xf numFmtId="166" fontId="3" fillId="4" borderId="1" applyAlignment="1" pivotButton="0" quotePrefix="0" xfId="0">
      <alignment horizontal="center" vertical="center" wrapText="1"/>
    </xf>
    <xf numFmtId="166" fontId="3" fillId="5" borderId="1" applyAlignment="1" pivotButton="0" quotePrefix="0" xfId="0">
      <alignment horizontal="center" vertical="center" wrapText="1"/>
    </xf>
    <xf numFmtId="165" fontId="3" fillId="4" borderId="1" applyAlignment="1" pivotButton="0" quotePrefix="0" xfId="0">
      <alignment horizontal="right" vertical="center"/>
    </xf>
    <xf numFmtId="165" fontId="4" fillId="4" borderId="1" applyAlignment="1" pivotButton="0" quotePrefix="0" xfId="0">
      <alignment horizontal="right" vertical="center"/>
    </xf>
    <xf numFmtId="165" fontId="3" fillId="0" borderId="1" applyAlignment="1" pivotButton="0" quotePrefix="0" xfId="0">
      <alignment horizontal="right" vertical="center"/>
    </xf>
    <xf numFmtId="165" fontId="4" fillId="0" borderId="1" applyAlignment="1" pivotButton="0" quotePrefix="0" xfId="0">
      <alignment horizontal="right" vertical="center"/>
    </xf>
    <xf numFmtId="167" fontId="4" fillId="4" borderId="1" applyAlignment="1" pivotButton="0" quotePrefix="0" xfId="0">
      <alignment horizontal="right" vertical="center"/>
    </xf>
    <xf numFmtId="165" fontId="2" fillId="6" borderId="1" applyAlignment="1" pivotButton="0" quotePrefix="0" xfId="0">
      <alignment horizontal="right" vertical="center"/>
    </xf>
  </cellXfs>
  <cellStyles count="1">
    <cellStyle name="Normal" xfId="0" builtinId="0" hidden="0"/>
  </cellStyles>
  <dxfs count="2">
    <dxf>
      <font>
        <name val="Calibri"/>
        <b val="1"/>
        <color rgb="00DC2626"/>
        <sz val="11"/>
      </font>
      <fill>
        <patternFill patternType="solid">
          <fgColor rgb="00FEE2E2"/>
        </patternFill>
      </fill>
    </dxf>
    <dxf>
      <font>
        <name val="Calibri"/>
        <b val="1"/>
        <color rgb="0016A34A"/>
        <sz val="11"/>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Colaboradores por Área</a:t>
            </a:r>
          </a:p>
        </rich>
      </tx>
    </title>
    <plotArea>
      <barChart>
        <barDir val="bar"/>
        <grouping val="clustered"/>
        <ser>
          <idx val="0"/>
          <order val="0"/>
          <tx>
            <strRef>
              <f>'Resumo'!E4</f>
            </strRef>
          </tx>
          <spPr>
            <a:solidFill xmlns:a="http://schemas.openxmlformats.org/drawingml/2006/main">
              <a:srgbClr val="C8102E"/>
            </a:solidFill>
            <a:ln xmlns:a="http://schemas.openxmlformats.org/drawingml/2006/main">
              <a:prstDash val="solid"/>
            </a:ln>
          </spPr>
          <cat>
            <numRef>
              <f>'Resumo'!$D$5:$D$11</f>
            </numRef>
          </cat>
          <val>
            <numRef>
              <f>'Resumo'!$E$5:$E$11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Colaboradores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Área</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Distribuição por Regime de Trabalho</a:t>
            </a:r>
          </a:p>
        </rich>
      </tx>
    </title>
    <plotArea>
      <pieChart>
        <varyColors val="1"/>
        <ser>
          <idx val="0"/>
          <order val="0"/>
          <tx>
            <strRef>
              <f>'Resumo'!E15</f>
            </strRef>
          </tx>
          <spPr>
            <a:ln xmlns:a="http://schemas.openxmlformats.org/drawingml/2006/main">
              <a:prstDash val="solid"/>
            </a:ln>
          </spPr>
          <cat>
            <numRef>
              <f>'Resumo'!$D$16:$D$18</f>
            </numRef>
          </cat>
          <val>
            <numRef>
              <f>'Resumo'!$E$16:$E$18</f>
            </numRef>
          </val>
        </ser>
        <dLbls>
          <showPercent val="1"/>
        </dLbls>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Folha Salarial por Área (R$/mês)</a:t>
            </a:r>
          </a:p>
        </rich>
      </tx>
    </title>
    <plotArea>
      <barChart>
        <barDir val="col"/>
        <grouping val="clustered"/>
        <ser>
          <idx val="0"/>
          <order val="0"/>
          <tx>
            <strRef>
              <f>'Resumo'!F4</f>
            </strRef>
          </tx>
          <spPr>
            <a:solidFill xmlns:a="http://schemas.openxmlformats.org/drawingml/2006/main">
              <a:srgbClr val="1E293B"/>
            </a:solidFill>
            <a:ln xmlns:a="http://schemas.openxmlformats.org/drawingml/2006/main">
              <a:prstDash val="solid"/>
            </a:ln>
          </spPr>
          <cat>
            <numRef>
              <f>'Resumo'!$D$5:$D$11</f>
            </numRef>
          </cat>
          <val>
            <numRef>
              <f>'Resumo'!$F$5:$F$11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Área</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Folha Salarial (R$)</a:t>
                </a:r>
              </a:p>
            </rich>
          </tx>
        </title>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7</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15</col>
      <colOff>0</colOff>
      <row>2</row>
      <rowOff>0</rowOff>
    </from>
    <ext cx="5760000" cy="324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15" customWidth="1" min="1" max="1"/>
    <col width="22" customWidth="1" min="2" max="2"/>
    <col width="26" customWidth="1" min="3" max="3"/>
    <col width="20" customWidth="1" min="4" max="4"/>
    <col width="12" customWidth="1" min="5" max="5"/>
    <col width="20" customWidth="1" min="6" max="6"/>
    <col width="18" customWidth="1" min="7" max="7"/>
    <col width="18" customWidth="1" min="8" max="8"/>
    <col width="18" customWidth="1" min="9" max="9"/>
    <col width="16" customWidth="1" min="10" max="10"/>
    <col width="16" customWidth="1" min="11" max="11"/>
    <col width="16" customWidth="1" min="12" max="12"/>
    <col width="10" customWidth="1" min="13" max="13"/>
    <col width="20" customWidth="1" min="14" max="14"/>
    <col width="22" customWidth="1" min="15" max="15"/>
    <col width="20" customWidth="1" min="16" max="16"/>
  </cols>
  <sheetData>
    <row r="1" ht="30" customHeight="1">
      <c r="A1" s="1" t="inlineStr">
        <is>
          <t>ORGANOGRAMA — Estrutura Hierárquica da Empresa (dados fictícios)</t>
        </is>
      </c>
    </row>
    <row r="2" ht="32" customHeight="1">
      <c r="A2" s="2" t="inlineStr">
        <is>
          <t>ID Colaborador</t>
        </is>
      </c>
      <c r="B2" s="2" t="inlineStr">
        <is>
          <t>Nome</t>
        </is>
      </c>
      <c r="C2" s="2" t="inlineStr">
        <is>
          <t>Cargo</t>
        </is>
      </c>
      <c r="D2" s="2" t="inlineStr">
        <is>
          <t>Área</t>
        </is>
      </c>
      <c r="E2" s="2" t="inlineStr">
        <is>
          <t>ID Gestor</t>
        </is>
      </c>
      <c r="F2" s="2" t="inlineStr">
        <is>
          <t>Gestor Direto</t>
        </is>
      </c>
      <c r="G2" s="2" t="inlineStr">
        <is>
          <t>Nível Hierárquico</t>
        </is>
      </c>
      <c r="H2" s="2" t="inlineStr">
        <is>
          <t>Cidade</t>
        </is>
      </c>
      <c r="I2" s="2" t="inlineStr">
        <is>
          <t>Regime de Trabalho</t>
        </is>
      </c>
      <c r="J2" s="2" t="inlineStr">
        <is>
          <t>Tipo de Contrato</t>
        </is>
      </c>
      <c r="K2" s="2" t="inlineStr">
        <is>
          <t>Data de Admissão</t>
        </is>
      </c>
      <c r="L2" s="2" t="inlineStr">
        <is>
          <t>Salário Mensal</t>
        </is>
      </c>
      <c r="M2" s="2" t="inlineStr">
        <is>
          <t>Status</t>
        </is>
      </c>
      <c r="N2" s="2" t="inlineStr">
        <is>
          <t>Tempo de Empresa (anos)</t>
        </is>
      </c>
      <c r="O2" s="2" t="inlineStr">
        <is>
          <t>Faixa Salarial</t>
        </is>
      </c>
      <c r="P2" s="2" t="inlineStr">
        <is>
          <t>Indicador de Liderança</t>
        </is>
      </c>
    </row>
    <row r="3">
      <c r="A3" s="3" t="inlineStr">
        <is>
          <t>COL-001</t>
        </is>
      </c>
      <c r="B3" s="4" t="inlineStr">
        <is>
          <t>João Silva</t>
        </is>
      </c>
      <c r="C3" s="4" t="inlineStr">
        <is>
          <t>Diretor-Geral</t>
        </is>
      </c>
      <c r="D3" s="4" t="inlineStr">
        <is>
          <t>Presidência</t>
        </is>
      </c>
      <c r="E3" s="3" t="n"/>
      <c r="F3" s="5">
        <f>IFERROR(VLOOKUP(E3,$A$3:$B$12,2,FALSE),"Sem gestor")</f>
        <v/>
      </c>
      <c r="G3" s="5">
        <f>IF(E3="","1 - Diretoria",IF(OR(LEFT(C3,6)="Gerent",LEFT(C3,8)="Coordena"),"2 - Gestão","3 - Operacional"))</f>
        <v/>
      </c>
      <c r="H3" s="4" t="inlineStr">
        <is>
          <t>São Paulo</t>
        </is>
      </c>
      <c r="I3" s="3" t="inlineStr">
        <is>
          <t>Presencial</t>
        </is>
      </c>
      <c r="J3" s="3" t="inlineStr">
        <is>
          <t>CLT</t>
        </is>
      </c>
      <c r="K3" s="32" t="n">
        <v>43174</v>
      </c>
      <c r="L3" s="33" t="n">
        <v>28000</v>
      </c>
      <c r="M3" s="3" t="inlineStr">
        <is>
          <t>Ativo</t>
        </is>
      </c>
      <c r="N3" s="34">
        <f>IFERROR(ROUND((DATE(2026,7,29)-K3)/365,1),0)</f>
        <v/>
      </c>
      <c r="O3" s="9">
        <f>IF(L3&lt;=5000,"Até R$ 5 mil",IF(L3&lt;=10000,"R$ 5 mil a R$ 10 mil","Acima de R$ 10 mil"))</f>
        <v/>
      </c>
      <c r="P3" s="9">
        <f>IF(COUNTIF($E$3:$E$12,A3)&gt;0,"Sim","Não")</f>
        <v/>
      </c>
    </row>
    <row r="4">
      <c r="A4" s="3" t="inlineStr">
        <is>
          <t>COL-002</t>
        </is>
      </c>
      <c r="B4" s="4" t="inlineStr">
        <is>
          <t>Maria Oliveira</t>
        </is>
      </c>
      <c r="C4" s="4" t="inlineStr">
        <is>
          <t>Gerente Financeira</t>
        </is>
      </c>
      <c r="D4" s="4" t="inlineStr">
        <is>
          <t>Financeiro</t>
        </is>
      </c>
      <c r="E4" s="3" t="inlineStr">
        <is>
          <t>COL-001</t>
        </is>
      </c>
      <c r="F4" s="10">
        <f>IFERROR(VLOOKUP(E4,$A$3:$B$12,2,FALSE),"Sem gestor")</f>
        <v/>
      </c>
      <c r="G4" s="10">
        <f>IF(E4="","1 - Diretoria",IF(OR(LEFT(C4,6)="Gerent",LEFT(C4,8)="Coordena"),"2 - Gestão","3 - Operacional"))</f>
        <v/>
      </c>
      <c r="H4" s="4" t="inlineStr">
        <is>
          <t>São Paulo</t>
        </is>
      </c>
      <c r="I4" s="3" t="inlineStr">
        <is>
          <t>Híbrido</t>
        </is>
      </c>
      <c r="J4" s="3" t="inlineStr">
        <is>
          <t>CLT</t>
        </is>
      </c>
      <c r="K4" s="32" t="n">
        <v>43648</v>
      </c>
      <c r="L4" s="33" t="n">
        <v>15000</v>
      </c>
      <c r="M4" s="3" t="inlineStr">
        <is>
          <t>Ativo</t>
        </is>
      </c>
      <c r="N4" s="35">
        <f>IFERROR(ROUND((DATE(2026,7,29)-K4)/365,1),0)</f>
        <v/>
      </c>
      <c r="O4" s="12">
        <f>IF(L4&lt;=5000,"Até R$ 5 mil",IF(L4&lt;=10000,"R$ 5 mil a R$ 10 mil","Acima de R$ 10 mil"))</f>
        <v/>
      </c>
      <c r="P4" s="12">
        <f>IF(COUNTIF($E$3:$E$12,A4)&gt;0,"Sim","Não")</f>
        <v/>
      </c>
    </row>
    <row r="5">
      <c r="A5" s="3" t="inlineStr">
        <is>
          <t>COL-003</t>
        </is>
      </c>
      <c r="B5" s="4" t="inlineStr">
        <is>
          <t>Pedro Santos</t>
        </is>
      </c>
      <c r="C5" s="4" t="inlineStr">
        <is>
          <t>Gerente Comercial</t>
        </is>
      </c>
      <c r="D5" s="4" t="inlineStr">
        <is>
          <t>Comercial</t>
        </is>
      </c>
      <c r="E5" s="3" t="inlineStr">
        <is>
          <t>COL-001</t>
        </is>
      </c>
      <c r="F5" s="5">
        <f>IFERROR(VLOOKUP(E5,$A$3:$B$12,2,FALSE),"Sem gestor")</f>
        <v/>
      </c>
      <c r="G5" s="5">
        <f>IF(E5="","1 - Diretoria",IF(OR(LEFT(C5,6)="Gerent",LEFT(C5,8)="Coordena"),"2 - Gestão","3 - Operacional"))</f>
        <v/>
      </c>
      <c r="H5" s="4" t="inlineStr">
        <is>
          <t>Rio de Janeiro</t>
        </is>
      </c>
      <c r="I5" s="3" t="inlineStr">
        <is>
          <t>Híbrido</t>
        </is>
      </c>
      <c r="J5" s="3" t="inlineStr">
        <is>
          <t>CLT</t>
        </is>
      </c>
      <c r="K5" s="32" t="n">
        <v>43840</v>
      </c>
      <c r="L5" s="33" t="n">
        <v>14500</v>
      </c>
      <c r="M5" s="3" t="inlineStr">
        <is>
          <t>Ativo</t>
        </is>
      </c>
      <c r="N5" s="34">
        <f>IFERROR(ROUND((DATE(2026,7,29)-K5)/365,1),0)</f>
        <v/>
      </c>
      <c r="O5" s="9">
        <f>IF(L5&lt;=5000,"Até R$ 5 mil",IF(L5&lt;=10000,"R$ 5 mil a R$ 10 mil","Acima de R$ 10 mil"))</f>
        <v/>
      </c>
      <c r="P5" s="9">
        <f>IF(COUNTIF($E$3:$E$12,A5)&gt;0,"Sim","Não")</f>
        <v/>
      </c>
    </row>
    <row r="6">
      <c r="A6" s="3" t="inlineStr">
        <is>
          <t>COL-004</t>
        </is>
      </c>
      <c r="B6" s="4" t="inlineStr">
        <is>
          <t>Ana Souza</t>
        </is>
      </c>
      <c r="C6" s="4" t="inlineStr">
        <is>
          <t>Coordenadora de RH</t>
        </is>
      </c>
      <c r="D6" s="4" t="inlineStr">
        <is>
          <t>Recursos Humanos</t>
        </is>
      </c>
      <c r="E6" s="3" t="inlineStr">
        <is>
          <t>COL-001</t>
        </is>
      </c>
      <c r="F6" s="10">
        <f>IFERROR(VLOOKUP(E6,$A$3:$B$12,2,FALSE),"Sem gestor")</f>
        <v/>
      </c>
      <c r="G6" s="10">
        <f>IF(E6="","1 - Diretoria",IF(OR(LEFT(C6,6)="Gerent",LEFT(C6,8)="Coordena"),"2 - Gestão","3 - Operacional"))</f>
        <v/>
      </c>
      <c r="H6" s="4" t="inlineStr">
        <is>
          <t>Belo Horizonte</t>
        </is>
      </c>
      <c r="I6" s="3" t="inlineStr">
        <is>
          <t>Presencial</t>
        </is>
      </c>
      <c r="J6" s="3" t="inlineStr">
        <is>
          <t>CLT</t>
        </is>
      </c>
      <c r="K6" s="32" t="n">
        <v>43702</v>
      </c>
      <c r="L6" s="33" t="n">
        <v>9000</v>
      </c>
      <c r="M6" s="3" t="inlineStr">
        <is>
          <t>Ativo</t>
        </is>
      </c>
      <c r="N6" s="35">
        <f>IFERROR(ROUND((DATE(2026,7,29)-K6)/365,1),0)</f>
        <v/>
      </c>
      <c r="O6" s="12">
        <f>IF(L6&lt;=5000,"Até R$ 5 mil",IF(L6&lt;=10000,"R$ 5 mil a R$ 10 mil","Acima de R$ 10 mil"))</f>
        <v/>
      </c>
      <c r="P6" s="12">
        <f>IF(COUNTIF($E$3:$E$12,A6)&gt;0,"Sim","Não")</f>
        <v/>
      </c>
    </row>
    <row r="7">
      <c r="A7" s="3" t="inlineStr">
        <is>
          <t>COL-005</t>
        </is>
      </c>
      <c r="B7" s="4" t="inlineStr">
        <is>
          <t>Carlos Pereira</t>
        </is>
      </c>
      <c r="C7" s="4" t="inlineStr">
        <is>
          <t>Analista Financeiro</t>
        </is>
      </c>
      <c r="D7" s="4" t="inlineStr">
        <is>
          <t>Financeiro</t>
        </is>
      </c>
      <c r="E7" s="3" t="inlineStr">
        <is>
          <t>COL-002</t>
        </is>
      </c>
      <c r="F7" s="5">
        <f>IFERROR(VLOOKUP(E7,$A$3:$B$12,2,FALSE),"Sem gestor")</f>
        <v/>
      </c>
      <c r="G7" s="5">
        <f>IF(E7="","1 - Diretoria",IF(OR(LEFT(C7,6)="Gerent",LEFT(C7,8)="Coordena"),"2 - Gestão","3 - Operacional"))</f>
        <v/>
      </c>
      <c r="H7" s="4" t="inlineStr">
        <is>
          <t>Curitiba</t>
        </is>
      </c>
      <c r="I7" s="3" t="inlineStr">
        <is>
          <t>Remoto</t>
        </is>
      </c>
      <c r="J7" s="3" t="inlineStr">
        <is>
          <t>CLT</t>
        </is>
      </c>
      <c r="K7" s="32" t="n">
        <v>44241</v>
      </c>
      <c r="L7" s="33" t="n">
        <v>6500</v>
      </c>
      <c r="M7" s="3" t="inlineStr">
        <is>
          <t>Ativo</t>
        </is>
      </c>
      <c r="N7" s="34">
        <f>IFERROR(ROUND((DATE(2026,7,29)-K7)/365,1),0)</f>
        <v/>
      </c>
      <c r="O7" s="9">
        <f>IF(L7&lt;=5000,"Até R$ 5 mil",IF(L7&lt;=10000,"R$ 5 mil a R$ 10 mil","Acima de R$ 10 mil"))</f>
        <v/>
      </c>
      <c r="P7" s="9">
        <f>IF(COUNTIF($E$3:$E$12,A7)&gt;0,"Sim","Não")</f>
        <v/>
      </c>
    </row>
    <row r="8">
      <c r="A8" s="3" t="inlineStr">
        <is>
          <t>COL-006</t>
        </is>
      </c>
      <c r="B8" s="4" t="inlineStr">
        <is>
          <t>Juliana Costa</t>
        </is>
      </c>
      <c r="C8" s="4" t="inlineStr">
        <is>
          <t>Analista de Pessoas</t>
        </is>
      </c>
      <c r="D8" s="4" t="inlineStr">
        <is>
          <t>Recursos Humanos</t>
        </is>
      </c>
      <c r="E8" s="3" t="inlineStr">
        <is>
          <t>COL-004</t>
        </is>
      </c>
      <c r="F8" s="10">
        <f>IFERROR(VLOOKUP(E8,$A$3:$B$12,2,FALSE),"Sem gestor")</f>
        <v/>
      </c>
      <c r="G8" s="10">
        <f>IF(E8="","1 - Diretoria",IF(OR(LEFT(C8,6)="Gerent",LEFT(C8,8)="Coordena"),"2 - Gestão","3 - Operacional"))</f>
        <v/>
      </c>
      <c r="H8" s="4" t="inlineStr">
        <is>
          <t>Porto Alegre</t>
        </is>
      </c>
      <c r="I8" s="3" t="inlineStr">
        <is>
          <t>Híbrido</t>
        </is>
      </c>
      <c r="J8" s="3" t="inlineStr">
        <is>
          <t>CLT</t>
        </is>
      </c>
      <c r="K8" s="32" t="n">
        <v>44684</v>
      </c>
      <c r="L8" s="33" t="n">
        <v>5200</v>
      </c>
      <c r="M8" s="3" t="inlineStr">
        <is>
          <t>Ativo</t>
        </is>
      </c>
      <c r="N8" s="35">
        <f>IFERROR(ROUND((DATE(2026,7,29)-K8)/365,1),0)</f>
        <v/>
      </c>
      <c r="O8" s="12">
        <f>IF(L8&lt;=5000,"Até R$ 5 mil",IF(L8&lt;=10000,"R$ 5 mil a R$ 10 mil","Acima de R$ 10 mil"))</f>
        <v/>
      </c>
      <c r="P8" s="12">
        <f>IF(COUNTIF($E$3:$E$12,A8)&gt;0,"Sim","Não")</f>
        <v/>
      </c>
    </row>
    <row r="9">
      <c r="A9" s="3" t="inlineStr">
        <is>
          <t>COL-007</t>
        </is>
      </c>
      <c r="B9" s="4" t="inlineStr">
        <is>
          <t>Rafael Almeida</t>
        </is>
      </c>
      <c r="C9" s="4" t="inlineStr">
        <is>
          <t>Executivo de Vendas</t>
        </is>
      </c>
      <c r="D9" s="4" t="inlineStr">
        <is>
          <t>Comercial</t>
        </is>
      </c>
      <c r="E9" s="3" t="inlineStr">
        <is>
          <t>COL-003</t>
        </is>
      </c>
      <c r="F9" s="5">
        <f>IFERROR(VLOOKUP(E9,$A$3:$B$12,2,FALSE),"Sem gestor")</f>
        <v/>
      </c>
      <c r="G9" s="5">
        <f>IF(E9="","1 - Diretoria",IF(OR(LEFT(C9,6)="Gerent",LEFT(C9,8)="Coordena"),"2 - Gestão","3 - Operacional"))</f>
        <v/>
      </c>
      <c r="H9" s="4" t="inlineStr">
        <is>
          <t>Salvador</t>
        </is>
      </c>
      <c r="I9" s="3" t="inlineStr">
        <is>
          <t>Remoto</t>
        </is>
      </c>
      <c r="J9" s="3" t="inlineStr">
        <is>
          <t>CLT</t>
        </is>
      </c>
      <c r="K9" s="32" t="n">
        <v>44458</v>
      </c>
      <c r="L9" s="33" t="n">
        <v>6000</v>
      </c>
      <c r="M9" s="3" t="inlineStr">
        <is>
          <t>Ativo</t>
        </is>
      </c>
      <c r="N9" s="34">
        <f>IFERROR(ROUND((DATE(2026,7,29)-K9)/365,1),0)</f>
        <v/>
      </c>
      <c r="O9" s="9">
        <f>IF(L9&lt;=5000,"Até R$ 5 mil",IF(L9&lt;=10000,"R$ 5 mil a R$ 10 mil","Acima de R$ 10 mil"))</f>
        <v/>
      </c>
      <c r="P9" s="9">
        <f>IF(COUNTIF($E$3:$E$12,A9)&gt;0,"Sim","Não")</f>
        <v/>
      </c>
    </row>
    <row r="10">
      <c r="A10" s="3" t="inlineStr">
        <is>
          <t>COL-008</t>
        </is>
      </c>
      <c r="B10" s="4" t="inlineStr">
        <is>
          <t>Camila Ferreira</t>
        </is>
      </c>
      <c r="C10" s="4" t="inlineStr">
        <is>
          <t>Assistente Administrativa</t>
        </is>
      </c>
      <c r="D10" s="4" t="inlineStr">
        <is>
          <t>Administração</t>
        </is>
      </c>
      <c r="E10" s="3" t="inlineStr">
        <is>
          <t>COL-002</t>
        </is>
      </c>
      <c r="F10" s="10">
        <f>IFERROR(VLOOKUP(E10,$A$3:$B$12,2,FALSE),"Sem gestor")</f>
        <v/>
      </c>
      <c r="G10" s="10">
        <f>IF(E10="","1 - Diretoria",IF(OR(LEFT(C10,6)="Gerent",LEFT(C10,8)="Coordena"),"2 - Gestão","3 - Operacional"))</f>
        <v/>
      </c>
      <c r="H10" s="4" t="inlineStr">
        <is>
          <t>Recife</t>
        </is>
      </c>
      <c r="I10" s="3" t="inlineStr">
        <is>
          <t>Presencial</t>
        </is>
      </c>
      <c r="J10" s="3" t="inlineStr">
        <is>
          <t>CLT</t>
        </is>
      </c>
      <c r="K10" s="32" t="n">
        <v>45237</v>
      </c>
      <c r="L10" s="33" t="n">
        <v>3800</v>
      </c>
      <c r="M10" s="3" t="inlineStr">
        <is>
          <t>Inativo</t>
        </is>
      </c>
      <c r="N10" s="35">
        <f>IFERROR(ROUND((DATE(2026,7,29)-K10)/365,1),0)</f>
        <v/>
      </c>
      <c r="O10" s="12">
        <f>IF(L10&lt;=5000,"Até R$ 5 mil",IF(L10&lt;=10000,"R$ 5 mil a R$ 10 mil","Acima de R$ 10 mil"))</f>
        <v/>
      </c>
      <c r="P10" s="12">
        <f>IF(COUNTIF($E$3:$E$12,A10)&gt;0,"Sim","Não")</f>
        <v/>
      </c>
    </row>
    <row r="11">
      <c r="A11" s="3" t="inlineStr">
        <is>
          <t>COL-009</t>
        </is>
      </c>
      <c r="B11" s="4" t="inlineStr">
        <is>
          <t>Lucas Rodrigues</t>
        </is>
      </c>
      <c r="C11" s="4" t="inlineStr">
        <is>
          <t>Desenvolvedor de Sistemas</t>
        </is>
      </c>
      <c r="D11" s="4" t="inlineStr">
        <is>
          <t>Tecnologia</t>
        </is>
      </c>
      <c r="E11" s="3" t="inlineStr">
        <is>
          <t>COL-001</t>
        </is>
      </c>
      <c r="F11" s="5">
        <f>IFERROR(VLOOKUP(E11,$A$3:$B$12,2,FALSE),"Sem gestor")</f>
        <v/>
      </c>
      <c r="G11" s="5">
        <f>IF(E11="","1 - Diretoria",IF(OR(LEFT(C11,6)="Gerent",LEFT(C11,8)="Coordena"),"2 - Gestão","3 - Operacional"))</f>
        <v/>
      </c>
      <c r="H11" s="4" t="inlineStr">
        <is>
          <t>Campinas</t>
        </is>
      </c>
      <c r="I11" s="3" t="inlineStr">
        <is>
          <t>Remoto</t>
        </is>
      </c>
      <c r="J11" s="3" t="inlineStr">
        <is>
          <t>PJ</t>
        </is>
      </c>
      <c r="K11" s="32" t="n">
        <v>45403</v>
      </c>
      <c r="L11" s="33" t="n">
        <v>9500</v>
      </c>
      <c r="M11" s="3" t="inlineStr">
        <is>
          <t>Ativo</t>
        </is>
      </c>
      <c r="N11" s="34">
        <f>IFERROR(ROUND((DATE(2026,7,29)-K11)/365,1),0)</f>
        <v/>
      </c>
      <c r="O11" s="9">
        <f>IF(L11&lt;=5000,"Até R$ 5 mil",IF(L11&lt;=10000,"R$ 5 mil a R$ 10 mil","Acima de R$ 10 mil"))</f>
        <v/>
      </c>
      <c r="P11" s="9">
        <f>IF(COUNTIF($E$3:$E$12,A11)&gt;0,"Sim","Não")</f>
        <v/>
      </c>
    </row>
    <row r="12">
      <c r="A12" s="3" t="inlineStr">
        <is>
          <t>COL-010</t>
        </is>
      </c>
      <c r="B12" s="4" t="inlineStr">
        <is>
          <t>Fernanda Lima</t>
        </is>
      </c>
      <c r="C12" s="4" t="inlineStr">
        <is>
          <t>Analista de Marketing</t>
        </is>
      </c>
      <c r="D12" s="4" t="inlineStr">
        <is>
          <t>Marketing</t>
        </is>
      </c>
      <c r="E12" s="3" t="inlineStr">
        <is>
          <t>COL-003</t>
        </is>
      </c>
      <c r="F12" s="10">
        <f>IFERROR(VLOOKUP(E12,$A$3:$B$12,2,FALSE),"Sem gestor")</f>
        <v/>
      </c>
      <c r="G12" s="10">
        <f>IF(E12="","1 - Diretoria",IF(OR(LEFT(C12,6)="Gerent",LEFT(C12,8)="Coordena"),"2 - Gestão","3 - Operacional"))</f>
        <v/>
      </c>
      <c r="H12" s="4" t="inlineStr">
        <is>
          <t>Fortaleza</t>
        </is>
      </c>
      <c r="I12" s="3" t="inlineStr">
        <is>
          <t>Híbrido</t>
        </is>
      </c>
      <c r="J12" s="3" t="inlineStr">
        <is>
          <t>CLT</t>
        </is>
      </c>
      <c r="K12" s="32" t="n">
        <v>46034</v>
      </c>
      <c r="L12" s="33" t="n">
        <v>5500</v>
      </c>
      <c r="M12" s="3" t="inlineStr">
        <is>
          <t>Ativo</t>
        </is>
      </c>
      <c r="N12" s="35">
        <f>IFERROR(ROUND((DATE(2026,7,29)-K12)/365,1),0)</f>
        <v/>
      </c>
      <c r="O12" s="12">
        <f>IF(L12&lt;=5000,"Até R$ 5 mil",IF(L12&lt;=10000,"R$ 5 mil a R$ 10 mil","Acima de R$ 10 mil"))</f>
        <v/>
      </c>
      <c r="P12" s="12">
        <f>IF(COUNTIF($E$3:$E$12,A12)&gt;0,"Sim","Não")</f>
        <v/>
      </c>
    </row>
  </sheetData>
  <autoFilter ref="A2:P12"/>
  <mergeCells count="1">
    <mergeCell ref="A1:P1"/>
  </mergeCells>
  <conditionalFormatting sqref="M3:M12">
    <cfRule type="expression" priority="1" dxfId="0" stopIfTrue="1">
      <formula>$M3="Inativo"</formula>
    </cfRule>
  </conditionalFormatting>
  <conditionalFormatting sqref="P3:P12">
    <cfRule type="expression" priority="2" dxfId="1" stopIfTrue="1">
      <formula>$P3="Sim"</formula>
    </cfRule>
  </conditionalFormatting>
  <dataValidations count="3">
    <dataValidation sqref="M3:M50" showErrorMessage="1" showDropDown="0" showInputMessage="1" allowBlank="1" errorTitle="Status inválido" error="Selecione Ativo ou Inativo." type="list">
      <formula1>"Ativo,Inativo"</formula1>
    </dataValidation>
    <dataValidation sqref="I3:I50" showErrorMessage="1" showDropDown="0" showInputMessage="1" allowBlank="1" errorTitle="Regime inválido" error="Selecione Presencial, Híbrido ou Remoto." type="list">
      <formula1>"Presencial,Híbrido,Remoto"</formula1>
    </dataValidation>
    <dataValidation sqref="J3:J50" showErrorMessage="1" showDropDown="0" showInputMessage="1" allowBlank="1" errorTitle="Contrato inválido" error="Selecione CLT, PJ ou Estágio." type="list">
      <formula1>"CLT,PJ,Estágio"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width="30" customWidth="1" min="1" max="1"/>
    <col width="18" customWidth="1" min="2" max="2"/>
    <col width="3" customWidth="1" min="3" max="3"/>
    <col width="24" customWidth="1" min="4" max="4"/>
    <col width="16" customWidth="1" min="5" max="5"/>
    <col width="18" customWidth="1" min="6" max="6"/>
    <col width="3" customWidth="1" min="7" max="7"/>
    <col width="16" customWidth="1" min="8" max="8"/>
  </cols>
  <sheetData>
    <row r="1" ht="30" customHeight="1">
      <c r="A1" s="1" t="inlineStr">
        <is>
          <t>PAINEL EXECUTIVO — Resumo do Organograma</t>
        </is>
      </c>
    </row>
    <row r="2"/>
    <row r="3">
      <c r="A3" s="13" t="inlineStr">
        <is>
          <t>INDICADORES GERAIS</t>
        </is>
      </c>
      <c r="B3" s="14" t="n"/>
      <c r="D3" s="13" t="inlineStr">
        <is>
          <t>COLABORADORES E FOLHA POR ÁREA</t>
        </is>
      </c>
      <c r="E3" s="14" t="n"/>
      <c r="F3" s="14" t="n"/>
    </row>
    <row r="4">
      <c r="A4" s="5" t="inlineStr">
        <is>
          <t>Total de colaboradores</t>
        </is>
      </c>
      <c r="B4" s="15">
        <f>COUNTA(Organograma!B3:B12)</f>
        <v/>
      </c>
      <c r="D4" s="2" t="inlineStr">
        <is>
          <t>Área</t>
        </is>
      </c>
      <c r="E4" s="2" t="inlineStr">
        <is>
          <t>Colaboradores</t>
        </is>
      </c>
      <c r="F4" s="2" t="inlineStr">
        <is>
          <t>Folha Salarial</t>
        </is>
      </c>
    </row>
    <row r="5">
      <c r="A5" s="16" t="inlineStr">
        <is>
          <t>Total de áreas</t>
        </is>
      </c>
      <c r="B5" s="17">
        <f>IFERROR(SUMPRODUCT((Organograma!D3:D12&lt;&gt;"")/COUNTIF(Organograma!D3:D12,Organograma!D3:D12&amp;"")),0)</f>
        <v/>
      </c>
      <c r="D5" s="5" t="inlineStr">
        <is>
          <t>Presidência</t>
        </is>
      </c>
      <c r="E5" s="18">
        <f>COUNTIF(Organograma!$D$3:$D$12,D5)</f>
        <v/>
      </c>
      <c r="F5" s="36">
        <f>SUMIF(Organograma!$D$3:$D$12,D5,Organograma!$L$3:$L$12)</f>
        <v/>
      </c>
    </row>
    <row r="6">
      <c r="A6" s="5" t="inlineStr">
        <is>
          <t>Folha salarial mensal</t>
        </is>
      </c>
      <c r="B6" s="37">
        <f>SUM(Organograma!L3:L12)</f>
        <v/>
      </c>
      <c r="D6" s="16" t="inlineStr">
        <is>
          <t>Financeiro</t>
        </is>
      </c>
      <c r="E6" s="21">
        <f>COUNTIF(Organograma!$D$3:$D$12,D6)</f>
        <v/>
      </c>
      <c r="F6" s="38">
        <f>SUMIF(Organograma!$D$3:$D$12,D6,Organograma!$L$3:$L$12)</f>
        <v/>
      </c>
    </row>
    <row r="7">
      <c r="A7" s="16" t="inlineStr">
        <is>
          <t>Salário médio</t>
        </is>
      </c>
      <c r="B7" s="39">
        <f>IFERROR(AVERAGE(Organograma!L3:L12),0)</f>
        <v/>
      </c>
      <c r="D7" s="5" t="inlineStr">
        <is>
          <t>Comercial</t>
        </is>
      </c>
      <c r="E7" s="18">
        <f>COUNTIF(Organograma!$D$3:$D$12,D7)</f>
        <v/>
      </c>
      <c r="F7" s="36">
        <f>SUMIF(Organograma!$D$3:$D$12,D7,Organograma!$L$3:$L$12)</f>
        <v/>
      </c>
    </row>
    <row r="8">
      <c r="A8" s="5" t="inlineStr">
        <is>
          <t>Quantidade de líderes</t>
        </is>
      </c>
      <c r="B8" s="15">
        <f>COUNTIF(Organograma!P3:P12,"Sim")</f>
        <v/>
      </c>
      <c r="D8" s="16" t="inlineStr">
        <is>
          <t>Recursos Humanos</t>
        </is>
      </c>
      <c r="E8" s="21">
        <f>COUNTIF(Organograma!$D$3:$D$12,D8)</f>
        <v/>
      </c>
      <c r="F8" s="38">
        <f>SUMIF(Organograma!$D$3:$D$12,D8,Organograma!$L$3:$L$12)</f>
        <v/>
      </c>
    </row>
    <row r="9">
      <c r="A9" s="16" t="inlineStr">
        <is>
          <t>Colaboradores ativos</t>
        </is>
      </c>
      <c r="B9" s="17">
        <f>COUNTIF(Organograma!M3:M12,"Ativo")</f>
        <v/>
      </c>
      <c r="D9" s="5" t="inlineStr">
        <is>
          <t>Administração</t>
        </is>
      </c>
      <c r="E9" s="18">
        <f>COUNTIF(Organograma!$D$3:$D$12,D9)</f>
        <v/>
      </c>
      <c r="F9" s="36">
        <f>SUMIF(Organograma!$D$3:$D$12,D9,Organograma!$L$3:$L$12)</f>
        <v/>
      </c>
    </row>
    <row r="10">
      <c r="A10" s="5" t="inlineStr">
        <is>
          <t>Percentual em regime híbrido</t>
        </is>
      </c>
      <c r="B10" s="40">
        <f>IFERROR(COUNTIF(Organograma!I3:I12,"Híbrido")/COUNTA(Organograma!B3:B12),0)</f>
        <v/>
      </c>
      <c r="D10" s="16" t="inlineStr">
        <is>
          <t>Tecnologia</t>
        </is>
      </c>
      <c r="E10" s="21">
        <f>COUNTIF(Organograma!$D$3:$D$12,D10)</f>
        <v/>
      </c>
      <c r="F10" s="38">
        <f>SUMIF(Organograma!$D$3:$D$12,D10,Organograma!$L$3:$L$12)</f>
        <v/>
      </c>
    </row>
    <row r="11">
      <c r="D11" s="5" t="inlineStr">
        <is>
          <t>Marketing</t>
        </is>
      </c>
      <c r="E11" s="18">
        <f>COUNTIF(Organograma!$D$3:$D$12,D11)</f>
        <v/>
      </c>
      <c r="F11" s="36">
        <f>SUMIF(Organograma!$D$3:$D$12,D11,Organograma!$L$3:$L$12)</f>
        <v/>
      </c>
    </row>
    <row r="12">
      <c r="D12" s="25" t="inlineStr">
        <is>
          <t>TOTAL</t>
        </is>
      </c>
      <c r="E12" s="26">
        <f>SUM(E5:E11)</f>
        <v/>
      </c>
      <c r="F12" s="41">
        <f>SUM(F5:F11)</f>
        <v/>
      </c>
    </row>
    <row r="13"/>
    <row r="14">
      <c r="A14" s="13" t="inlineStr">
        <is>
          <t>COLABORADORES POR NÍVEL HIERÁRQUICO</t>
        </is>
      </c>
      <c r="B14" s="14" t="n"/>
      <c r="D14" s="13" t="inlineStr">
        <is>
          <t>DISTRIBUIÇÃO POR REGIME DE TRABALHO</t>
        </is>
      </c>
      <c r="E14" s="14" t="n"/>
    </row>
    <row r="15">
      <c r="A15" s="2" t="inlineStr">
        <is>
          <t>Nível Hierárquico</t>
        </is>
      </c>
      <c r="B15" s="2" t="inlineStr">
        <is>
          <t>Colaboradores</t>
        </is>
      </c>
      <c r="D15" s="2" t="inlineStr">
        <is>
          <t>Regime de Trabalho</t>
        </is>
      </c>
      <c r="E15" s="2" t="inlineStr">
        <is>
          <t>Colaboradores</t>
        </is>
      </c>
    </row>
    <row r="16">
      <c r="A16" s="5" t="inlineStr">
        <is>
          <t>1 - Diretoria</t>
        </is>
      </c>
      <c r="B16" s="18">
        <f>COUNTIF(Organograma!$G$3:$G$12,A16)</f>
        <v/>
      </c>
      <c r="D16" s="5" t="inlineStr">
        <is>
          <t>Presencial</t>
        </is>
      </c>
      <c r="E16" s="18">
        <f>COUNTIF(Organograma!$I$3:$I$12,D16)</f>
        <v/>
      </c>
    </row>
    <row r="17">
      <c r="A17" s="16" t="inlineStr">
        <is>
          <t>2 - Gestão</t>
        </is>
      </c>
      <c r="B17" s="21">
        <f>COUNTIF(Organograma!$G$3:$G$12,A17)</f>
        <v/>
      </c>
      <c r="D17" s="16" t="inlineStr">
        <is>
          <t>Híbrido</t>
        </is>
      </c>
      <c r="E17" s="21">
        <f>COUNTIF(Organograma!$I$3:$I$12,D17)</f>
        <v/>
      </c>
    </row>
    <row r="18">
      <c r="A18" s="5" t="inlineStr">
        <is>
          <t>3 - Operacional</t>
        </is>
      </c>
      <c r="B18" s="18">
        <f>COUNTIF(Organograma!$G$3:$G$12,A18)</f>
        <v/>
      </c>
      <c r="D18" s="5" t="inlineStr">
        <is>
          <t>Remoto</t>
        </is>
      </c>
      <c r="E18" s="18">
        <f>COUNTIF(Organograma!$I$3:$I$12,D18)</f>
        <v/>
      </c>
    </row>
    <row r="19"/>
    <row r="20"/>
    <row r="21">
      <c r="A21" s="13" t="inlineStr">
        <is>
          <t>COLABORADORES POR CIDADE</t>
        </is>
      </c>
      <c r="B21" s="14" t="n"/>
    </row>
    <row r="22">
      <c r="A22" s="2" t="inlineStr">
        <is>
          <t>Cidade</t>
        </is>
      </c>
      <c r="B22" s="2" t="inlineStr">
        <is>
          <t>Colaboradores</t>
        </is>
      </c>
    </row>
    <row r="23">
      <c r="A23" s="5" t="inlineStr">
        <is>
          <t>São Paulo</t>
        </is>
      </c>
      <c r="B23" s="18">
        <f>COUNTIF(Organograma!$H$3:$H$12,A23)</f>
        <v/>
      </c>
    </row>
    <row r="24">
      <c r="A24" s="16" t="inlineStr">
        <is>
          <t>Rio de Janeiro</t>
        </is>
      </c>
      <c r="B24" s="21">
        <f>COUNTIF(Organograma!$H$3:$H$12,A24)</f>
        <v/>
      </c>
    </row>
    <row r="25">
      <c r="A25" s="5" t="inlineStr">
        <is>
          <t>Belo Horizonte</t>
        </is>
      </c>
      <c r="B25" s="18">
        <f>COUNTIF(Organograma!$H$3:$H$12,A25)</f>
        <v/>
      </c>
    </row>
    <row r="26">
      <c r="A26" s="16" t="inlineStr">
        <is>
          <t>Curitiba</t>
        </is>
      </c>
      <c r="B26" s="21">
        <f>COUNTIF(Organograma!$H$3:$H$12,A26)</f>
        <v/>
      </c>
    </row>
    <row r="27">
      <c r="A27" s="5" t="inlineStr">
        <is>
          <t>Porto Alegre</t>
        </is>
      </c>
      <c r="B27" s="18">
        <f>COUNTIF(Organograma!$H$3:$H$12,A27)</f>
        <v/>
      </c>
    </row>
    <row r="28">
      <c r="A28" s="16" t="inlineStr">
        <is>
          <t>Salvador</t>
        </is>
      </c>
      <c r="B28" s="21">
        <f>COUNTIF(Organograma!$H$3:$H$12,A28)</f>
        <v/>
      </c>
    </row>
    <row r="29">
      <c r="A29" s="5" t="inlineStr">
        <is>
          <t>Recife</t>
        </is>
      </c>
      <c r="B29" s="18">
        <f>COUNTIF(Organograma!$H$3:$H$12,A29)</f>
        <v/>
      </c>
    </row>
    <row r="30">
      <c r="A30" s="16" t="inlineStr">
        <is>
          <t>Campinas</t>
        </is>
      </c>
      <c r="B30" s="21">
        <f>COUNTIF(Organograma!$H$3:$H$12,A30)</f>
        <v/>
      </c>
    </row>
    <row r="31">
      <c r="A31" s="5" t="inlineStr">
        <is>
          <t>Fortaleza</t>
        </is>
      </c>
      <c r="B31" s="18">
        <f>COUNTIF(Organograma!$H$3:$H$12,A31)</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30" customWidth="1" min="1" max="1"/>
    <col width="105" customWidth="1" min="2" max="2"/>
  </cols>
  <sheetData>
    <row r="1" ht="30" customHeight="1">
      <c r="A1" s="1" t="inlineStr">
        <is>
          <t>INSTRUÇÕES DE USO — Workbook Organograma</t>
        </is>
      </c>
    </row>
    <row r="2">
      <c r="A2" s="2" t="inlineStr">
        <is>
          <t>Tópico</t>
        </is>
      </c>
      <c r="B2" s="2" t="inlineStr">
        <is>
          <t>Orientação</t>
        </is>
      </c>
    </row>
    <row r="3" ht="62" customHeight="1">
      <c r="A3" s="28" t="inlineStr">
        <is>
          <t>Objetivo do workbook</t>
        </is>
      </c>
      <c r="B3" s="29" t="inlineStr">
        <is>
          <t>Este arquivo representa a estrutura hierárquica de uma empresa brasileira fictícia, com 10 colaboradores, vínculos de gestão, níveis hierárquicos, salários e indicadores executivos na planilha Resumo.</t>
        </is>
      </c>
    </row>
    <row r="4" ht="62" customHeight="1">
      <c r="A4" s="30" t="inlineStr">
        <is>
          <t>Cadastrar novo colaborador</t>
        </is>
      </c>
      <c r="B4" s="31" t="inlineStr">
        <is>
          <t>Na planilha Organograma, insira uma nova linha logo abaixo da última (linha 12). Preencha as células com fundo amarelo (ID, Nome, Cargo, Área, ID Gestor, Cidade, Regime, Contrato, Data de Admissão, Salário e Status). Copie as fórmulas das colunas F, G, N, O e P da linha anterior para a nova linha.</t>
        </is>
      </c>
    </row>
    <row r="5" ht="62" customHeight="1">
      <c r="A5" s="28" t="inlineStr">
        <is>
          <t>Preencher o ID Gestor</t>
        </is>
      </c>
      <c r="B5" s="29" t="inlineStr">
        <is>
          <t>O ID Gestor (coluna E) deve conter o ID Colaborador (coluna A) da pessoa responsável direta. Exemplo: se o gestor é João Silva (COL-001), informe COL-001. O colaborador no topo da hierarquia (Diretor-Geral) fica com o campo vazio. Nunca use o nome do gestor neste campo — sempre o ID.</t>
        </is>
      </c>
    </row>
    <row r="6" ht="62" customHeight="1">
      <c r="A6" s="30" t="inlineStr">
        <is>
          <t>Coluna Gestor Direto (F)</t>
        </is>
      </c>
      <c r="B6" s="31" t="inlineStr">
        <is>
          <t>Calculada automaticamente por VLOOKUP: busca o nome correspondente ao ID Gestor informado. Se o ID não existir ou estiver vazio, exibe 'Sem gestor'.</t>
        </is>
      </c>
    </row>
    <row r="7" ht="62" customHeight="1">
      <c r="A7" s="28" t="inlineStr">
        <is>
          <t>Coluna Nível Hierárquico (G)</t>
        </is>
      </c>
      <c r="B7" s="29" t="inlineStr">
        <is>
          <t>Classificação automática: '1 - Diretoria' quando não há gestor; '2 - Gestão' para cargos de Gerente/Coordenador; '3 - Operacional' para os demais.</t>
        </is>
      </c>
    </row>
    <row r="8" ht="62" customHeight="1">
      <c r="A8" s="30" t="inlineStr">
        <is>
          <t>Coluna Tempo de Empresa (N)</t>
        </is>
      </c>
      <c r="B8" s="31" t="inlineStr">
        <is>
          <t>Calcula os anos de empresa com base na Data de Admissão e na data de referência 29/07/2026, com uma casa decimal.</t>
        </is>
      </c>
    </row>
    <row r="9" ht="62" customHeight="1">
      <c r="A9" s="28" t="inlineStr">
        <is>
          <t>Coluna Faixa Salarial (O)</t>
        </is>
      </c>
      <c r="B9" s="29" t="inlineStr">
        <is>
          <t>Classifica o salário em três faixas: 'Até R$ 5 mil', 'R$ 5 mil a R$ 10 mil' e 'Acima de R$ 10 mil'.</t>
        </is>
      </c>
    </row>
    <row r="10" ht="62" customHeight="1">
      <c r="A10" s="30" t="inlineStr">
        <is>
          <t>Coluna Indicador de Liderança (P)</t>
        </is>
      </c>
      <c r="B10" s="31" t="inlineStr">
        <is>
          <t>Exibe 'Sim' quando o ID do colaborador aparece como ID Gestor de pelo menos uma pessoa, ou seja, quando ele lidera uma equipe.</t>
        </is>
      </c>
    </row>
    <row r="11" ht="62" customHeight="1">
      <c r="A11" s="28" t="inlineStr">
        <is>
          <t>Campos com lista suspensa</t>
        </is>
      </c>
      <c r="B11" s="29" t="inlineStr">
        <is>
          <t>Status (Ativo/Inativo), Regime de Trabalho (Presencial/Híbrido/Remoto) e Tipo de Contrato (CLT/PJ/Estágio) possuem validação de dados. Use sempre as opções da lista para não quebrar os indicadores.</t>
        </is>
      </c>
    </row>
    <row r="12" ht="62" customHeight="1">
      <c r="A12" s="30" t="inlineStr">
        <is>
          <t>Atualizar tabelas e gráficos</t>
        </is>
      </c>
      <c r="B12" s="31" t="inlineStr">
        <is>
          <t>Ao adicionar ou remover colaboradores, ajuste os intervalos das fórmulas da planilha Resumo (que hoje vão até a linha 12 da planilha Organograma) e, se necessário, os intervalos de dados dos gráficos. As novas áreas ou cidades devem ser incluídas nas tabelas-resumo correspondentes.</t>
        </is>
      </c>
    </row>
    <row r="13" ht="62" customHeight="1">
      <c r="A13" s="28" t="inlineStr">
        <is>
          <t>LGPD / ANPD</t>
        </is>
      </c>
      <c r="B13" s="29" t="inlineStr">
        <is>
          <t>ATENÇÃO: todos os dados deste workbook são fictícios e servem apenas para demonstração. Ao utilizar dados reais de colaboradores, observe a Lei Geral de Proteção de Dados (Lei nº 13.709/2018) e as orientações da ANPD: restrinja o acesso ao arquivo, evite compartilhamento indevido e anonimize informações sensíveis, como salários, quando possível.</t>
        </is>
      </c>
    </row>
    <row r="14" ht="62" customHeight="1">
      <c r="A14" s="30" t="inlineStr">
        <is>
          <t>Revisão periódica</t>
        </is>
      </c>
      <c r="B14" s="31" t="inlineStr">
        <is>
          <t>Recomenda-se revisar trimestralmente a estrutura organizacional e os vínculos hierárquicos (ID Gestor), atualizando admissões, desligamentos, promoções e mudanças de área para manter o organograma fiel à realidade da empresa.</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2026-07-29T04:46:26Z</dcterms:created>
  <dcterms:modified xmlns:dcterms="http://purl.org/dc/terms/" xmlns:xsi="http://www.w3.org/2001/XMLSchema-instance" xsi:type="dcterms:W3CDTF">2026-07-29T04:46:26Z</dcterms:modified>
</cp:coreProperties>
</file>