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se_NPS" sheetId="1" state="visible" r:id="rId1"/>
    <sheet xmlns:r="http://schemas.openxmlformats.org/officeDocument/2006/relationships" name="Dashboard_NPS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0.0%"/>
    <numFmt numFmtId="166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sz val="12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1" fillId="0" borderId="0" pivotButton="0" quotePrefix="0" xfId="0"/>
    <xf numFmtId="0" fontId="4" fillId="3" borderId="1" pivotButton="0" quotePrefix="0" xfId="0"/>
    <xf numFmtId="1" fontId="0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6" fontId="5" fillId="0" borderId="1" applyAlignment="1" pivotButton="0" quotePrefix="0" xfId="0">
      <alignment horizontal="center" vertical="center" wrapText="1"/>
    </xf>
    <xf numFmtId="2" fontId="0" fillId="0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6" fillId="6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6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7C5A00"/>
      </font>
      <fill>
        <patternFill patternType="solid">
          <fgColor rgb="00FEF9C3"/>
        </patternFill>
      </fill>
    </dxf>
    <dxf>
      <fill>
        <patternFill patternType="solid">
          <fgColor rgb="0016A34A"/>
        </patternFill>
      </fill>
    </dxf>
    <dxf>
      <fill>
        <patternFill patternType="solid">
          <fgColor rgb="00FEF9C3"/>
        </patternFill>
      </fill>
    </dxf>
    <dxf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Quantidade por Status NPS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'Dashboard_NPS'!E2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'Dashboard_NPS'!$D$3:$D$5</f>
            </numRef>
          </cat>
          <val>
            <numRef>
              <f>'Dashboard_NPS'!$E$3:$E$5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Mensal do NPS - 2026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'Dashboard_NPS'!D16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'Dashboard_NPS'!$A$17:$A$23</f>
            </numRef>
          </cat>
          <val>
            <numRef>
              <f>'Dashboard_NPS'!$D$17:$D$23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NPS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 NPS</a:t>
            </a:r>
          </a:p>
        </rich>
      </tx>
    </title>
    <plotArea>
      <pieChart>
        <varyColors val="1"/>
        <ser>
          <idx val="0"/>
          <order val="0"/>
          <tx>
            <strRef>
              <f>'Dashboard_NPS'!E2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'Dashboard_NPS'!$D$3:$D$5</f>
            </numRef>
          </cat>
          <val>
            <numRef>
              <f>'Dashboard_NPS'!$E$3:$E$5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19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18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abelaNPS" displayName="TabelaNPS" ref="A2:N12" headerRowCount="1">
  <autoFilter ref="A2:N12"/>
  <tableColumns count="14">
    <tableColumn id="1" name="ID_Resposta"/>
    <tableColumn id="2" name="Data_Resposta"/>
    <tableColumn id="3" name="Cliente"/>
    <tableColumn id="4" name="Empresa"/>
    <tableColumn id="5" name="Cidade"/>
    <tableColumn id="6" name="UF"/>
    <tableColumn id="7" name="Canal_Contato"/>
    <tableColumn id="8" name="Produto/Serviço"/>
    <tableColumn id="9" name="Nota_NPS"/>
    <tableColumn id="10" name="Segmento"/>
    <tableColumn id="11" name="Motivo_Principal"/>
    <tableColumn id="12" name="Status_NPS"/>
    <tableColumn id="13" name="Peso_Cálculo"/>
    <tableColumn id="14" name="Comentário_Clie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4" customWidth="1" min="2" max="2"/>
    <col width="18" customWidth="1" min="3" max="3"/>
    <col width="22" customWidth="1" min="4" max="4"/>
    <col width="16" customWidth="1" min="5" max="5"/>
    <col width="6" customWidth="1" min="6" max="6"/>
    <col width="14" customWidth="1" min="7" max="7"/>
    <col width="16" customWidth="1" min="8" max="8"/>
    <col width="11" customWidth="1" min="9" max="9"/>
    <col width="14" customWidth="1" min="10" max="10"/>
    <col width="30" customWidth="1" min="11" max="11"/>
    <col width="13" customWidth="1" min="12" max="12"/>
    <col width="12" customWidth="1" min="13" max="13"/>
    <col width="34" customWidth="1" min="14" max="14"/>
  </cols>
  <sheetData>
    <row r="1" ht="28" customHeight="1">
      <c r="A1" s="1" t="inlineStr">
        <is>
          <t>BASE DE RESPOSTAS — PESQUISA NPS 2026</t>
        </is>
      </c>
    </row>
    <row r="2" ht="30" customHeight="1">
      <c r="A2" s="2" t="inlineStr">
        <is>
          <t>ID_Resposta</t>
        </is>
      </c>
      <c r="B2" s="2" t="inlineStr">
        <is>
          <t>Data_Resposta</t>
        </is>
      </c>
      <c r="C2" s="2" t="inlineStr">
        <is>
          <t>Cliente</t>
        </is>
      </c>
      <c r="D2" s="2" t="inlineStr">
        <is>
          <t>Empresa</t>
        </is>
      </c>
      <c r="E2" s="2" t="inlineStr">
        <is>
          <t>Cidade</t>
        </is>
      </c>
      <c r="F2" s="2" t="inlineStr">
        <is>
          <t>UF</t>
        </is>
      </c>
      <c r="G2" s="2" t="inlineStr">
        <is>
          <t>Canal_Contato</t>
        </is>
      </c>
      <c r="H2" s="2" t="inlineStr">
        <is>
          <t>Produto/Serviço</t>
        </is>
      </c>
      <c r="I2" s="2" t="inlineStr">
        <is>
          <t>Nota_NPS</t>
        </is>
      </c>
      <c r="J2" s="2" t="inlineStr">
        <is>
          <t>Segmento</t>
        </is>
      </c>
      <c r="K2" s="2" t="inlineStr">
        <is>
          <t>Motivo_Principal</t>
        </is>
      </c>
      <c r="L2" s="2" t="inlineStr">
        <is>
          <t>Status_NPS</t>
        </is>
      </c>
      <c r="M2" s="2" t="inlineStr">
        <is>
          <t>Peso_Cálculo</t>
        </is>
      </c>
      <c r="N2" s="2" t="inlineStr">
        <is>
          <t>Comentário_Cliente</t>
        </is>
      </c>
    </row>
    <row r="3">
      <c r="A3" s="3" t="n">
        <v>1</v>
      </c>
      <c r="B3" s="4" t="inlineStr">
        <is>
          <t>05/01/2026</t>
        </is>
      </c>
      <c r="C3" s="3" t="inlineStr">
        <is>
          <t>João Silva</t>
        </is>
      </c>
      <c r="D3" s="3" t="inlineStr">
        <is>
          <t>Comercial Silva Ltda</t>
        </is>
      </c>
      <c r="E3" s="3" t="inlineStr">
        <is>
          <t>São Paulo</t>
        </is>
      </c>
      <c r="F3" s="3" t="inlineStr">
        <is>
          <t>SP</t>
        </is>
      </c>
      <c r="G3" s="3" t="inlineStr">
        <is>
          <t>WhatsApp</t>
        </is>
      </c>
      <c r="H3" s="3" t="inlineStr">
        <is>
          <t>Suporte Técnico</t>
        </is>
      </c>
      <c r="I3" s="5" t="n">
        <v>10</v>
      </c>
      <c r="J3" s="3" t="inlineStr">
        <is>
          <t>Varejo</t>
        </is>
      </c>
      <c r="K3" s="6" t="inlineStr">
        <is>
          <t>Atendimento rápido e cordial</t>
        </is>
      </c>
      <c r="L3" s="7">
        <f>IF(I3&gt;=9,"Promotor",IF(I3&gt;=7,"Neutro","Detrator"))</f>
        <v/>
      </c>
      <c r="M3" s="7">
        <f>IF(L3="Promotor",1,IF(L3="Detrator",-1,0))</f>
        <v/>
      </c>
      <c r="N3" s="6" t="inlineStr">
        <is>
          <t>Atendimento rápido e cordial</t>
        </is>
      </c>
    </row>
    <row r="4">
      <c r="A4" s="8" t="n">
        <v>2</v>
      </c>
      <c r="B4" s="9" t="inlineStr">
        <is>
          <t>18/01/2026</t>
        </is>
      </c>
      <c r="C4" s="8" t="inlineStr">
        <is>
          <t>Maria Oliveira</t>
        </is>
      </c>
      <c r="D4" s="8" t="inlineStr">
        <is>
          <t>Oliveira Modas</t>
        </is>
      </c>
      <c r="E4" s="8" t="inlineStr">
        <is>
          <t>Rio de Janeiro</t>
        </is>
      </c>
      <c r="F4" s="8" t="inlineStr">
        <is>
          <t>RJ</t>
        </is>
      </c>
      <c r="G4" s="8" t="inlineStr">
        <is>
          <t>E-mail</t>
        </is>
      </c>
      <c r="H4" s="8" t="inlineStr">
        <is>
          <t>Plano Premium</t>
        </is>
      </c>
      <c r="I4" s="5" t="n">
        <v>9</v>
      </c>
      <c r="J4" s="8" t="inlineStr">
        <is>
          <t>Serviços</t>
        </is>
      </c>
      <c r="K4" s="10" t="inlineStr">
        <is>
          <t>Produto atendeu acima do esperado</t>
        </is>
      </c>
      <c r="L4" s="7">
        <f>IF(I4&gt;=9,"Promotor",IF(I4&gt;=7,"Neutro","Detrator"))</f>
        <v/>
      </c>
      <c r="M4" s="7">
        <f>IF(L4="Promotor",1,IF(L4="Detrator",-1,0))</f>
        <v/>
      </c>
      <c r="N4" s="10" t="inlineStr">
        <is>
          <t>Produto atendeu acima do esperado</t>
        </is>
      </c>
    </row>
    <row r="5">
      <c r="A5" s="3" t="n">
        <v>3</v>
      </c>
      <c r="B5" s="4" t="inlineStr">
        <is>
          <t>02/02/2026</t>
        </is>
      </c>
      <c r="C5" s="3" t="inlineStr">
        <is>
          <t>Pedro Santos</t>
        </is>
      </c>
      <c r="D5" s="3" t="inlineStr">
        <is>
          <t>Santos Engenharia</t>
        </is>
      </c>
      <c r="E5" s="3" t="inlineStr">
        <is>
          <t>Belo Horizonte</t>
        </is>
      </c>
      <c r="F5" s="3" t="inlineStr">
        <is>
          <t>MG</t>
        </is>
      </c>
      <c r="G5" s="3" t="inlineStr">
        <is>
          <t>Telefone</t>
        </is>
      </c>
      <c r="H5" s="3" t="inlineStr">
        <is>
          <t>Suporte Técnico</t>
        </is>
      </c>
      <c r="I5" s="5" t="n">
        <v>6</v>
      </c>
      <c r="J5" s="3" t="inlineStr">
        <is>
          <t>Indústria</t>
        </is>
      </c>
      <c r="K5" s="6" t="inlineStr">
        <is>
          <t>Demorou para resolver</t>
        </is>
      </c>
      <c r="L5" s="7">
        <f>IF(I5&gt;=9,"Promotor",IF(I5&gt;=7,"Neutro","Detrator"))</f>
        <v/>
      </c>
      <c r="M5" s="7">
        <f>IF(L5="Promotor",1,IF(L5="Detrator",-1,0))</f>
        <v/>
      </c>
      <c r="N5" s="6" t="inlineStr">
        <is>
          <t>Demorou para resolver</t>
        </is>
      </c>
    </row>
    <row r="6">
      <c r="A6" s="8" t="n">
        <v>4</v>
      </c>
      <c r="B6" s="9" t="inlineStr">
        <is>
          <t>20/02/2026</t>
        </is>
      </c>
      <c r="C6" s="8" t="inlineStr">
        <is>
          <t>Ana Souza</t>
        </is>
      </c>
      <c r="D6" s="8" t="inlineStr">
        <is>
          <t>Souza Consultoria</t>
        </is>
      </c>
      <c r="E6" s="8" t="inlineStr">
        <is>
          <t>Curitiba</t>
        </is>
      </c>
      <c r="F6" s="8" t="inlineStr">
        <is>
          <t>PR</t>
        </is>
      </c>
      <c r="G6" s="8" t="inlineStr">
        <is>
          <t>Formulário</t>
        </is>
      </c>
      <c r="H6" s="8" t="inlineStr">
        <is>
          <t>Plano Básico</t>
        </is>
      </c>
      <c r="I6" s="5" t="n">
        <v>8</v>
      </c>
      <c r="J6" s="8" t="inlineStr">
        <is>
          <t>Serviços</t>
        </is>
      </c>
      <c r="K6" s="10" t="inlineStr">
        <is>
          <t>Bom atendimento, mas poderia ser mais ágil</t>
        </is>
      </c>
      <c r="L6" s="7">
        <f>IF(I6&gt;=9,"Promotor",IF(I6&gt;=7,"Neutro","Detrator"))</f>
        <v/>
      </c>
      <c r="M6" s="7">
        <f>IF(L6="Promotor",1,IF(L6="Detrator",-1,0))</f>
        <v/>
      </c>
      <c r="N6" s="10" t="inlineStr">
        <is>
          <t>Bom atendimento, mas poderia ser mais ágil</t>
        </is>
      </c>
    </row>
    <row r="7">
      <c r="A7" s="3" t="n">
        <v>5</v>
      </c>
      <c r="B7" s="4" t="inlineStr">
        <is>
          <t>10/03/2026</t>
        </is>
      </c>
      <c r="C7" s="3" t="inlineStr">
        <is>
          <t>Carlos Pereira</t>
        </is>
      </c>
      <c r="D7" s="3" t="inlineStr">
        <is>
          <t>Pereira Logística</t>
        </is>
      </c>
      <c r="E7" s="3" t="inlineStr">
        <is>
          <t>Porto Alegre</t>
        </is>
      </c>
      <c r="F7" s="3" t="inlineStr">
        <is>
          <t>RS</t>
        </is>
      </c>
      <c r="G7" s="3" t="inlineStr">
        <is>
          <t>E-mail</t>
        </is>
      </c>
      <c r="H7" s="3" t="inlineStr">
        <is>
          <t>Entrega Expressa</t>
        </is>
      </c>
      <c r="I7" s="5" t="n">
        <v>4</v>
      </c>
      <c r="J7" s="3" t="inlineStr">
        <is>
          <t>Logística</t>
        </is>
      </c>
      <c r="K7" s="6" t="inlineStr">
        <is>
          <t>Falha na entrega</t>
        </is>
      </c>
      <c r="L7" s="7">
        <f>IF(I7&gt;=9,"Promotor",IF(I7&gt;=7,"Neutro","Detrator"))</f>
        <v/>
      </c>
      <c r="M7" s="7">
        <f>IF(L7="Promotor",1,IF(L7="Detrator",-1,0))</f>
        <v/>
      </c>
      <c r="N7" s="6" t="inlineStr">
        <is>
          <t>Falha na entrega</t>
        </is>
      </c>
    </row>
    <row r="8">
      <c r="A8" s="8" t="n">
        <v>6</v>
      </c>
      <c r="B8" s="9" t="inlineStr">
        <is>
          <t>01/04/2026</t>
        </is>
      </c>
      <c r="C8" s="8" t="inlineStr">
        <is>
          <t>Juliana Costa</t>
        </is>
      </c>
      <c r="D8" s="8" t="inlineStr">
        <is>
          <t>Costa Alimentos</t>
        </is>
      </c>
      <c r="E8" s="8" t="inlineStr">
        <is>
          <t>Salvador</t>
        </is>
      </c>
      <c r="F8" s="8" t="inlineStr">
        <is>
          <t>BA</t>
        </is>
      </c>
      <c r="G8" s="8" t="inlineStr">
        <is>
          <t>WhatsApp</t>
        </is>
      </c>
      <c r="H8" s="8" t="inlineStr">
        <is>
          <t>Suporte Técnico</t>
        </is>
      </c>
      <c r="I8" s="5" t="n">
        <v>10</v>
      </c>
      <c r="J8" s="8" t="inlineStr">
        <is>
          <t>Alimentício</t>
        </is>
      </c>
      <c r="K8" s="10" t="inlineStr">
        <is>
          <t>Excelente suporte</t>
        </is>
      </c>
      <c r="L8" s="7">
        <f>IF(I8&gt;=9,"Promotor",IF(I8&gt;=7,"Neutro","Detrator"))</f>
        <v/>
      </c>
      <c r="M8" s="7">
        <f>IF(L8="Promotor",1,IF(L8="Detrator",-1,0))</f>
        <v/>
      </c>
      <c r="N8" s="10" t="inlineStr">
        <is>
          <t>Excelente suporte</t>
        </is>
      </c>
    </row>
    <row r="9">
      <c r="A9" s="3" t="n">
        <v>7</v>
      </c>
      <c r="B9" s="4" t="inlineStr">
        <is>
          <t>22/04/2026</t>
        </is>
      </c>
      <c r="C9" s="3" t="inlineStr">
        <is>
          <t>Rafael Almeida</t>
        </is>
      </c>
      <c r="D9" s="3" t="inlineStr">
        <is>
          <t>Almeida Tech</t>
        </is>
      </c>
      <c r="E9" s="3" t="inlineStr">
        <is>
          <t>Recife</t>
        </is>
      </c>
      <c r="F9" s="3" t="inlineStr">
        <is>
          <t>PE</t>
        </is>
      </c>
      <c r="G9" s="3" t="inlineStr">
        <is>
          <t>Chat</t>
        </is>
      </c>
      <c r="H9" s="3" t="inlineStr">
        <is>
          <t>Plano Premium</t>
        </is>
      </c>
      <c r="I9" s="5" t="n">
        <v>7</v>
      </c>
      <c r="J9" s="3" t="inlineStr">
        <is>
          <t>Tecnologia</t>
        </is>
      </c>
      <c r="K9" s="6" t="inlineStr">
        <is>
          <t>Satisfeito, porém com pequenas melhorias</t>
        </is>
      </c>
      <c r="L9" s="7">
        <f>IF(I9&gt;=9,"Promotor",IF(I9&gt;=7,"Neutro","Detrator"))</f>
        <v/>
      </c>
      <c r="M9" s="7">
        <f>IF(L9="Promotor",1,IF(L9="Detrator",-1,0))</f>
        <v/>
      </c>
      <c r="N9" s="6" t="inlineStr">
        <is>
          <t>Satisfeito, porém com pequenas melhorias</t>
        </is>
      </c>
    </row>
    <row r="10">
      <c r="A10" s="8" t="n">
        <v>8</v>
      </c>
      <c r="B10" s="9" t="inlineStr">
        <is>
          <t>15/05/2026</t>
        </is>
      </c>
      <c r="C10" s="8" t="inlineStr">
        <is>
          <t>Camila Ferreira</t>
        </is>
      </c>
      <c r="D10" s="8" t="inlineStr">
        <is>
          <t>Ferreira Educação</t>
        </is>
      </c>
      <c r="E10" s="8" t="inlineStr">
        <is>
          <t>Brasília</t>
        </is>
      </c>
      <c r="F10" s="8" t="inlineStr">
        <is>
          <t>DF</t>
        </is>
      </c>
      <c r="G10" s="8" t="inlineStr">
        <is>
          <t>Formulário</t>
        </is>
      </c>
      <c r="H10" s="8" t="inlineStr">
        <is>
          <t>Plano Básico</t>
        </is>
      </c>
      <c r="I10" s="5" t="n">
        <v>5</v>
      </c>
      <c r="J10" s="8" t="inlineStr">
        <is>
          <t>Educação</t>
        </is>
      </c>
      <c r="K10" s="10" t="inlineStr">
        <is>
          <t>Processo confuso</t>
        </is>
      </c>
      <c r="L10" s="7">
        <f>IF(I10&gt;=9,"Promotor",IF(I10&gt;=7,"Neutro","Detrator"))</f>
        <v/>
      </c>
      <c r="M10" s="7">
        <f>IF(L10="Promotor",1,IF(L10="Detrator",-1,0))</f>
        <v/>
      </c>
      <c r="N10" s="10" t="inlineStr">
        <is>
          <t>Processo confuso</t>
        </is>
      </c>
    </row>
    <row r="11">
      <c r="A11" s="3" t="n">
        <v>9</v>
      </c>
      <c r="B11" s="4" t="inlineStr">
        <is>
          <t>30/05/2026</t>
        </is>
      </c>
      <c r="C11" s="3" t="inlineStr">
        <is>
          <t>Lucas Rodrigues</t>
        </is>
      </c>
      <c r="D11" s="3" t="inlineStr">
        <is>
          <t>Rodrigues Auto Peças</t>
        </is>
      </c>
      <c r="E11" s="3" t="inlineStr">
        <is>
          <t>Campinas</t>
        </is>
      </c>
      <c r="F11" s="3" t="inlineStr">
        <is>
          <t>SP</t>
        </is>
      </c>
      <c r="G11" s="3" t="inlineStr">
        <is>
          <t>Telefone</t>
        </is>
      </c>
      <c r="H11" s="3" t="inlineStr">
        <is>
          <t>Suporte Técnico</t>
        </is>
      </c>
      <c r="I11" s="5" t="n">
        <v>9</v>
      </c>
      <c r="J11" s="3" t="inlineStr">
        <is>
          <t>Varejo</t>
        </is>
      </c>
      <c r="K11" s="6" t="inlineStr">
        <is>
          <t>Equipe muito prestativa</t>
        </is>
      </c>
      <c r="L11" s="7">
        <f>IF(I11&gt;=9,"Promotor",IF(I11&gt;=7,"Neutro","Detrator"))</f>
        <v/>
      </c>
      <c r="M11" s="7">
        <f>IF(L11="Promotor",1,IF(L11="Detrator",-1,0))</f>
        <v/>
      </c>
      <c r="N11" s="6" t="inlineStr">
        <is>
          <t>Equipe muito prestativa</t>
        </is>
      </c>
    </row>
    <row r="12">
      <c r="A12" s="8" t="n">
        <v>10</v>
      </c>
      <c r="B12" s="9" t="inlineStr">
        <is>
          <t>10/06/2026</t>
        </is>
      </c>
      <c r="C12" s="8" t="inlineStr">
        <is>
          <t>Fernanda Lima</t>
        </is>
      </c>
      <c r="D12" s="8" t="inlineStr">
        <is>
          <t>Lima Farmácias</t>
        </is>
      </c>
      <c r="E12" s="8" t="inlineStr">
        <is>
          <t>Fortaleza</t>
        </is>
      </c>
      <c r="F12" s="8" t="inlineStr">
        <is>
          <t>CE</t>
        </is>
      </c>
      <c r="G12" s="8" t="inlineStr">
        <is>
          <t>E-mail</t>
        </is>
      </c>
      <c r="H12" s="8" t="inlineStr">
        <is>
          <t>Plano Premium</t>
        </is>
      </c>
      <c r="I12" s="5" t="n">
        <v>3</v>
      </c>
      <c r="J12" s="8" t="inlineStr">
        <is>
          <t>Saúde</t>
        </is>
      </c>
      <c r="K12" s="10" t="inlineStr">
        <is>
          <t>Resposta demorou demais</t>
        </is>
      </c>
      <c r="L12" s="7">
        <f>IF(I12&gt;=9,"Promotor",IF(I12&gt;=7,"Neutro","Detrator"))</f>
        <v/>
      </c>
      <c r="M12" s="7">
        <f>IF(L12="Promotor",1,IF(L12="Detrator",-1,0))</f>
        <v/>
      </c>
      <c r="N12" s="10" t="inlineStr">
        <is>
          <t>Resposta demorou demais</t>
        </is>
      </c>
    </row>
  </sheetData>
  <mergeCells count="1">
    <mergeCell ref="A1:N1"/>
  </mergeCells>
  <conditionalFormatting sqref="L3:L12">
    <cfRule type="expression" priority="1" dxfId="0">
      <formula>L3="Promotor"</formula>
    </cfRule>
    <cfRule type="expression" priority="2" dxfId="1">
      <formula>L3="Detrator"</formula>
    </cfRule>
    <cfRule type="expression" priority="3" dxfId="2">
      <formula>L3="Neutro"</formula>
    </cfRule>
  </conditionalFormatting>
  <dataValidations count="1">
    <dataValidation sqref="I3:I12" showErrorMessage="1" showInputMessage="1" allowBlank="0" errorTitle="Nota inválida" error="Informe uma nota de 0 a 10." type="whole" operator="between">
      <formula1>0</formula1>
      <formula2>10</formula2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28" customHeight="1">
      <c r="A1" s="11" t="inlineStr">
        <is>
          <t>DASHBOARD EXECUTIVO — NPS 2026</t>
        </is>
      </c>
    </row>
    <row r="2">
      <c r="A2" s="2" t="inlineStr">
        <is>
          <t>Indicador</t>
        </is>
      </c>
      <c r="B2" s="2" t="inlineStr">
        <is>
          <t>Valor</t>
        </is>
      </c>
      <c r="D2" s="2" t="inlineStr">
        <is>
          <t>Status</t>
        </is>
      </c>
      <c r="E2" s="2" t="inlineStr">
        <is>
          <t>Quantidade</t>
        </is>
      </c>
    </row>
    <row r="3">
      <c r="A3" s="12" t="inlineStr">
        <is>
          <t>Total de Respostas</t>
        </is>
      </c>
      <c r="B3" s="13">
        <f>COUNTA(Base_NPS!A3:A12)</f>
        <v/>
      </c>
      <c r="D3" s="14" t="inlineStr">
        <is>
          <t>Promotor</t>
        </is>
      </c>
      <c r="E3" s="15">
        <f>COUNTIF(Base_NPS!L3:L12,D3)</f>
        <v/>
      </c>
    </row>
    <row r="4">
      <c r="A4" s="16" t="inlineStr">
        <is>
          <t>Promotores</t>
        </is>
      </c>
      <c r="B4" s="13">
        <f>COUNTIF(Base_NPS!L3:L12,"Promotor")</f>
        <v/>
      </c>
      <c r="D4" s="17" t="inlineStr">
        <is>
          <t>Neutro</t>
        </is>
      </c>
      <c r="E4" s="15">
        <f>COUNTIF(Base_NPS!L3:L12,D4)</f>
        <v/>
      </c>
    </row>
    <row r="5">
      <c r="A5" s="12" t="inlineStr">
        <is>
          <t>Neutros</t>
        </is>
      </c>
      <c r="B5" s="13">
        <f>COUNTIF(Base_NPS!L3:L12,"Neutro")</f>
        <v/>
      </c>
      <c r="D5" s="14" t="inlineStr">
        <is>
          <t>Detrator</t>
        </is>
      </c>
      <c r="E5" s="15">
        <f>COUNTIF(Base_NPS!L3:L12,D5)</f>
        <v/>
      </c>
    </row>
    <row r="6">
      <c r="A6" s="16" t="inlineStr">
        <is>
          <t>Detratores</t>
        </is>
      </c>
      <c r="B6" s="13">
        <f>COUNTIF(Base_NPS!L3:L12,"Detrator")</f>
        <v/>
      </c>
    </row>
    <row r="7">
      <c r="A7" s="12" t="inlineStr">
        <is>
          <t>% Promotores</t>
        </is>
      </c>
      <c r="B7" s="18">
        <f>IFERROR(B3/B2,0)</f>
        <v/>
      </c>
    </row>
    <row r="8">
      <c r="A8" s="16" t="inlineStr">
        <is>
          <t>% Neutros</t>
        </is>
      </c>
      <c r="B8" s="18">
        <f>IFERROR(B4/B2,0)</f>
        <v/>
      </c>
    </row>
    <row r="9">
      <c r="A9" s="12" t="inlineStr">
        <is>
          <t>% Detratores</t>
        </is>
      </c>
      <c r="B9" s="18">
        <f>IFERROR(B5/B2,0)</f>
        <v/>
      </c>
    </row>
    <row r="10">
      <c r="A10" s="16" t="inlineStr">
        <is>
          <t>NPS Geral</t>
        </is>
      </c>
      <c r="B10" s="19">
        <f>IFERROR((B6-B8)*100,0)</f>
        <v/>
      </c>
    </row>
    <row r="11">
      <c r="A11" s="12" t="inlineStr">
        <is>
          <t>Nota Média</t>
        </is>
      </c>
      <c r="B11" s="20">
        <f>IFERROR(AVERAGE(Base_NPS!I3:I12),0)</f>
        <v/>
      </c>
    </row>
    <row r="12">
      <c r="A12" s="16" t="inlineStr">
        <is>
          <t>NPS Mês Atual (Julho/2026)</t>
        </is>
      </c>
      <c r="B12" s="19">
        <f>IFERROR((COUNTIFS(Base_NPS!L3:L12,"Promotor",Base_NPS!B3:B12,"&gt;="&amp;DATE(2026,7,1),Base_NPS!B3:B12,"&lt;"&amp;DATE(2026,8,1))-COUNTIFS(Base_NPS!L3:L12,"Detrator",Base_NPS!B3:B12,"&gt;="&amp;DATE(2026,7,1),Base_NPS!B3:B12,"&lt;"&amp;DATE(2026,8,1)))/MAX(1,COUNTIFS(Base_NPS!B3:B12,"&gt;="&amp;DATE(2026,7,1),Base_NPS!B3:B12,"&lt;"&amp;DATE(2026,8,1)))*100,0)</f>
        <v/>
      </c>
    </row>
    <row r="15">
      <c r="A15" s="21" t="inlineStr">
        <is>
          <t>Evolução Mensal do NPS - 2026</t>
        </is>
      </c>
    </row>
    <row r="16">
      <c r="A16" s="2" t="inlineStr">
        <is>
          <t>Mês</t>
        </is>
      </c>
      <c r="B16" s="2" t="inlineStr">
        <is>
          <t>Promotores</t>
        </is>
      </c>
      <c r="C16" s="2" t="inlineStr">
        <is>
          <t>Detratores</t>
        </is>
      </c>
      <c r="D16" s="2" t="inlineStr">
        <is>
          <t>NPS do Mês</t>
        </is>
      </c>
    </row>
    <row r="17">
      <c r="A17" s="14" t="inlineStr">
        <is>
          <t>Janeiro/2026</t>
        </is>
      </c>
      <c r="B17" s="15">
        <f>COUNTIFS(Base_NPS!L3:L12,"Promotor",Base_NPS!B3:B12,"&gt;="&amp;DATE(2026,1,1),Base_NPS!B3:B12,"&lt;"&amp;DATE(2026,2,1))</f>
        <v/>
      </c>
      <c r="C17" s="15">
        <f>COUNTIFS(Base_NPS!L3:L12,"Detrator",Base_NPS!B3:B12,"&gt;="&amp;DATE(2026,1,1),Base_NPS!B3:B12,"&lt;"&amp;DATE(2026,2,1))</f>
        <v/>
      </c>
      <c r="D17" s="22">
        <f>IFERROR((B17-C17)/MAX(1,COUNTIFS(Base_NPS!B3:B12,"&gt;"&amp;DATE(2026,1,1),Base_NPS!B3:B12,"&lt;"&amp;DATE(2026,2,1)))*100,0)</f>
        <v/>
      </c>
    </row>
    <row r="18">
      <c r="A18" s="17" t="inlineStr">
        <is>
          <t>Fevereiro/2026</t>
        </is>
      </c>
      <c r="B18" s="15">
        <f>COUNTIFS(Base_NPS!L3:L12,"Promotor",Base_NPS!B3:B12,"&gt;="&amp;DATE(2026,2,1),Base_NPS!B3:B12,"&lt;"&amp;DATE(2026,3,1))</f>
        <v/>
      </c>
      <c r="C18" s="15">
        <f>COUNTIFS(Base_NPS!L3:L12,"Detrator",Base_NPS!B3:B12,"&gt;="&amp;DATE(2026,2,1),Base_NPS!B3:B12,"&lt;"&amp;DATE(2026,3,1))</f>
        <v/>
      </c>
      <c r="D18" s="22">
        <f>IFERROR((B18-C18)/MAX(1,COUNTIFS(Base_NPS!B3:B12,"&gt;"&amp;DATE(2026,2,1),Base_NPS!B3:B12,"&lt;"&amp;DATE(2026,3,1)))*100,0)</f>
        <v/>
      </c>
    </row>
    <row r="19">
      <c r="A19" s="14" t="inlineStr">
        <is>
          <t>Março/2026</t>
        </is>
      </c>
      <c r="B19" s="15">
        <f>COUNTIFS(Base_NPS!L3:L12,"Promotor",Base_NPS!B3:B12,"&gt;="&amp;DATE(2026,3,1),Base_NPS!B3:B12,"&lt;"&amp;DATE(2026,4,1))</f>
        <v/>
      </c>
      <c r="C19" s="15">
        <f>COUNTIFS(Base_NPS!L3:L12,"Detrator",Base_NPS!B3:B12,"&gt;="&amp;DATE(2026,3,1),Base_NPS!B3:B12,"&lt;"&amp;DATE(2026,4,1))</f>
        <v/>
      </c>
      <c r="D19" s="22">
        <f>IFERROR((B19-C19)/MAX(1,COUNTIFS(Base_NPS!B3:B12,"&gt;"&amp;DATE(2026,3,1),Base_NPS!B3:B12,"&lt;"&amp;DATE(2026,4,1)))*100,0)</f>
        <v/>
      </c>
    </row>
    <row r="20">
      <c r="A20" s="17" t="inlineStr">
        <is>
          <t>Abril/2026</t>
        </is>
      </c>
      <c r="B20" s="15">
        <f>COUNTIFS(Base_NPS!L3:L12,"Promotor",Base_NPS!B3:B12,"&gt;="&amp;DATE(2026,4,1),Base_NPS!B3:B12,"&lt;"&amp;DATE(2026,5,1))</f>
        <v/>
      </c>
      <c r="C20" s="15">
        <f>COUNTIFS(Base_NPS!L3:L12,"Detrator",Base_NPS!B3:B12,"&gt;="&amp;DATE(2026,4,1),Base_NPS!B3:B12,"&lt;"&amp;DATE(2026,5,1))</f>
        <v/>
      </c>
      <c r="D20" s="22">
        <f>IFERROR((B20-C20)/MAX(1,COUNTIFS(Base_NPS!B3:B12,"&gt;"&amp;DATE(2026,4,1),Base_NPS!B3:B12,"&lt;"&amp;DATE(2026,5,1)))*100,0)</f>
        <v/>
      </c>
    </row>
    <row r="21">
      <c r="A21" s="14" t="inlineStr">
        <is>
          <t>Maio/2026</t>
        </is>
      </c>
      <c r="B21" s="15">
        <f>COUNTIFS(Base_NPS!L3:L12,"Promotor",Base_NPS!B3:B12,"&gt;="&amp;DATE(2026,5,1),Base_NPS!B3:B12,"&lt;"&amp;DATE(2026,6,1))</f>
        <v/>
      </c>
      <c r="C21" s="15">
        <f>COUNTIFS(Base_NPS!L3:L12,"Detrator",Base_NPS!B3:B12,"&gt;="&amp;DATE(2026,5,1),Base_NPS!B3:B12,"&lt;"&amp;DATE(2026,6,1))</f>
        <v/>
      </c>
      <c r="D21" s="22">
        <f>IFERROR((B21-C21)/MAX(1,COUNTIFS(Base_NPS!B3:B12,"&gt;"&amp;DATE(2026,5,1),Base_NPS!B3:B12,"&lt;"&amp;DATE(2026,6,1)))*100,0)</f>
        <v/>
      </c>
    </row>
    <row r="22">
      <c r="A22" s="17" t="inlineStr">
        <is>
          <t>Junho/2026</t>
        </is>
      </c>
      <c r="B22" s="15">
        <f>COUNTIFS(Base_NPS!L3:L12,"Promotor",Base_NPS!B3:B12,"&gt;="&amp;DATE(2026,6,1),Base_NPS!B3:B12,"&lt;"&amp;DATE(2026,7,1))</f>
        <v/>
      </c>
      <c r="C22" s="15">
        <f>COUNTIFS(Base_NPS!L3:L12,"Detrator",Base_NPS!B3:B12,"&gt;="&amp;DATE(2026,6,1),Base_NPS!B3:B12,"&lt;"&amp;DATE(2026,7,1))</f>
        <v/>
      </c>
      <c r="D22" s="22">
        <f>IFERROR((B22-C22)/MAX(1,COUNTIFS(Base_NPS!B3:B12,"&gt;"&amp;DATE(2026,6,1),Base_NPS!B3:B12,"&lt;"&amp;DATE(2026,7,1)))*100,0)</f>
        <v/>
      </c>
    </row>
    <row r="23">
      <c r="A23" s="14" t="inlineStr">
        <is>
          <t>Julho/2026</t>
        </is>
      </c>
      <c r="B23" s="15">
        <f>COUNTIFS(Base_NPS!L3:L12,"Promotor",Base_NPS!B3:B12,"&gt;="&amp;DATE(2026,7,1),Base_NPS!B3:B12,"&lt;"&amp;DATE(2026,8,1))</f>
        <v/>
      </c>
      <c r="C23" s="15">
        <f>COUNTIFS(Base_NPS!L3:L12,"Detrator",Base_NPS!B3:B12,"&gt;="&amp;DATE(2026,7,1),Base_NPS!B3:B12,"&lt;"&amp;DATE(2026,8,1))</f>
        <v/>
      </c>
      <c r="D23" s="22">
        <f>IFERROR((B23-C23)/MAX(1,COUNTIFS(Base_NPS!B3:B12,"&gt;"&amp;DATE(2026,7,1),Base_NPS!B3:B12,"&lt;"&amp;DATE(2026,8,1)))*100,0)</f>
        <v/>
      </c>
    </row>
  </sheetData>
  <mergeCells count="2">
    <mergeCell ref="A1:H1"/>
    <mergeCell ref="A15:D15"/>
  </mergeCells>
  <conditionalFormatting sqref="B10">
    <cfRule type="cellIs" priority="1" operator="greaterThan" dxfId="3">
      <formula>75</formula>
    </cfRule>
    <cfRule type="cellIs" priority="2" operator="between" dxfId="4">
      <formula>50</formula>
      <formula>75</formula>
    </cfRule>
    <cfRule type="cellIs" priority="3" operator="lessThan" dxfId="5">
      <formula>50</formula>
    </cfRule>
  </conditionalFormatting>
  <conditionalFormatting sqref="B12">
    <cfRule type="cellIs" priority="4" operator="greaterThan" dxfId="3">
      <formula>75</formula>
    </cfRule>
    <cfRule type="cellIs" priority="5" operator="between" dxfId="4">
      <formula>50</formula>
      <formula>75</formula>
    </cfRule>
    <cfRule type="cellIs" priority="6" operator="lessThan" dxfId="5">
      <formula>50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</cols>
  <sheetData>
    <row r="1" ht="28" customHeight="1">
      <c r="A1" s="11" t="inlineStr">
        <is>
          <t>INSTRUÇÕES DE USO — PESQUISA NPS</t>
        </is>
      </c>
    </row>
    <row r="3" ht="20" customHeight="1">
      <c r="A3" s="23" t="inlineStr">
        <is>
          <t>1. Como inserir novas respostas</t>
        </is>
      </c>
    </row>
    <row r="4" ht="55" customHeight="1">
      <c r="A4" s="24" t="inlineStr">
        <is>
          <t>Na aba Base_NPS, adicione uma nova linha ao final da tabela (TabelaNPS). Preencha ID_Resposta, Data_Resposta, dados do cliente, canal, produto/serviço, a Nota_NPS (0 a 10) e o motivo principal. As colunas Status_NPS e Peso_Cálculo são calculadas automaticamente pelas fórmulas da tabela.</t>
        </is>
      </c>
    </row>
    <row r="6" ht="20" customHeight="1">
      <c r="A6" s="23" t="inlineStr">
        <is>
          <t>2. Definição de Promotor, Neutro e Detrator</t>
        </is>
      </c>
    </row>
    <row r="7" ht="55" customHeight="1">
      <c r="A7" s="24" t="inlineStr">
        <is>
          <t>Promotor: nota 9 ou 10 — cliente satisfeito e propenso a recomendar. Neutro: nota 7 ou 8 — cliente indiferente, sem grande engajamento. Detrator: nota de 0 a 6 — cliente insatisfeito, risco de churn e comentários negativos.</t>
        </is>
      </c>
    </row>
    <row r="9" ht="20" customHeight="1">
      <c r="A9" s="23" t="inlineStr">
        <is>
          <t>3. Fórmula do NPS</t>
        </is>
      </c>
    </row>
    <row r="10" ht="55" customHeight="1">
      <c r="A10" s="24" t="inlineStr">
        <is>
          <t>NPS = % de Promotores − % de Detratores (os Neutros não entram no cálculo, mas contam no total de respostas). O resultado varia de -100 a +100.</t>
        </is>
      </c>
    </row>
    <row r="12" ht="20" customHeight="1">
      <c r="A12" s="23" t="inlineStr">
        <is>
          <t>4. Onde aplicar a pesquisa</t>
        </is>
      </c>
    </row>
    <row r="13" ht="55" customHeight="1">
      <c r="A13" s="24" t="inlineStr">
        <is>
          <t>Recomenda-se aplicar a pesquisa NPS após atendimentos (pós-atendimento), após a finalização de compras (pós-venda) e durante o processo de integração de novos clientes (onboarding), para captar a percepção em diferentes momentos da jornada do cliente.</t>
        </is>
      </c>
    </row>
    <row r="15" ht="20" customHeight="1">
      <c r="A15" s="23" t="inlineStr">
        <is>
          <t>5. Leitura dos indicadores no Dashboard</t>
        </is>
      </c>
    </row>
    <row r="16" ht="55" customHeight="1">
      <c r="A16" s="24" t="inlineStr">
        <is>
          <t>NPS acima de 75: excelente (zona de excelência, indicado em verde). NPS entre 50 e 75: bom (zona de qualidade, indicado em amarelo). NPS abaixo de 50: requer atenção (zona crítica, indicado em vermelho).</t>
        </is>
      </c>
    </row>
    <row r="18" ht="20" customHeight="1">
      <c r="A18" s="23" t="inlineStr">
        <is>
          <t>6. Frequência de revisão</t>
        </is>
      </c>
    </row>
    <row r="19" ht="55" customHeight="1">
      <c r="A19" s="24" t="inlineStr">
        <is>
          <t>Revise a base e o dashboard mensalmente para acompanhar tendências, identificar motivos recorrentes de detração e priorizar planos de ação de melhoria contínua.</t>
        </is>
      </c>
    </row>
  </sheetData>
  <mergeCells count="13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2026-07-14T03:28:29Z</dcterms:created>
  <dcterms:modified xmlns:dcterms="http://purl.org/dc/terms/" xmlns:xsi="http://www.w3.org/2001/XMLSchema-instance" xsi:type="dcterms:W3CDTF">2026-07-14T03:28:29Z</dcterms:modified>
</cp:coreProperties>
</file>