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caçõ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0" fontId="0" fillId="5" borderId="1" pivotButton="0" quotePrefix="0" xfId="0"/>
    <xf numFmtId="0" fontId="4" fillId="5" borderId="1" applyAlignment="1" pivotButton="0" quotePrefix="0" xfId="0">
      <alignment horizontal="center" vertical="center"/>
    </xf>
    <xf numFmtId="0" fontId="4" fillId="5" borderId="1" pivotButton="0" quotePrefix="0" xfId="0"/>
    <xf numFmtId="165" fontId="4" fillId="5" borderId="1" pivotButton="0" quotePrefix="0" xfId="0"/>
    <xf numFmtId="0" fontId="2" fillId="2" borderId="1" applyAlignment="1" pivotButton="0" quotePrefix="0" xfId="0">
      <alignment horizontal="center" vertical="center"/>
    </xf>
    <xf numFmtId="0" fontId="3" fillId="5" borderId="1" pivotButton="0" quotePrefix="0" xfId="0"/>
    <xf numFmtId="0" fontId="0" fillId="0" borderId="1" applyAlignment="1" pivotButton="0" quotePrefix="0" xfId="0">
      <alignment horizontal="center" vertical="center"/>
    </xf>
    <xf numFmtId="0" fontId="3" fillId="6" borderId="1" pivotButton="0" quotePrefix="0" xfId="0"/>
    <xf numFmtId="165" fontId="4" fillId="6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5" fontId="0" fillId="0" borderId="1" pivotButton="0" quotePrefix="0" xfId="0"/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5" fontId="4" fillId="5" borderId="1" pivotButton="0" quotePrefix="0" xfId="0"/>
    <xf numFmtId="165" fontId="4" fillId="6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CACA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 Final por Equipamento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'Dashboard'!$D$4:$D$13</f>
            </numRef>
          </cat>
          <val>
            <numRef>
              <f>'Dashboard'!$E$4:$E$13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Equipamento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 das Locações</a:t>
            </a:r>
          </a:p>
        </rich>
      </tx>
    </title>
    <plotArea>
      <pieChart>
        <varyColors val="1"/>
        <ser>
          <idx val="0"/>
          <order val="0"/>
          <tx>
            <strRef>
              <f>'Dashboard'!H3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'Dashboard'!$G$4:$G$6</f>
            </numRef>
          </cat>
          <val>
            <numRef>
              <f>'Dashboard'!$H$4:$H$6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13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16" customWidth="1" min="3" max="3"/>
    <col width="22" customWidth="1" min="4" max="4"/>
    <col width="20" customWidth="1" min="5" max="5"/>
    <col width="12" customWidth="1" min="6" max="6"/>
    <col width="14" customWidth="1" min="7" max="7"/>
    <col width="14" customWidth="1" min="8" max="8"/>
    <col width="12" customWidth="1" min="9" max="9"/>
    <col width="14" customWidth="1" min="10" max="10"/>
    <col width="14" customWidth="1" min="11" max="11"/>
    <col width="12" customWidth="1" min="12" max="12"/>
    <col width="14" customWidth="1" min="13" max="13"/>
    <col width="14" customWidth="1" min="14" max="14"/>
    <col width="18" customWidth="1" min="15" max="15"/>
    <col width="22" customWidth="1" min="17" max="17"/>
    <col width="18" customWidth="1" min="18" max="18"/>
  </cols>
  <sheetData>
    <row r="1" ht="28" customHeight="1">
      <c r="A1" s="1" t="inlineStr">
        <is>
          <t>CONTROLE DE LOCAÇÃO DE EQUIPAMENTOS</t>
        </is>
      </c>
    </row>
    <row r="2"/>
    <row r="3">
      <c r="A3" s="2" t="inlineStr">
        <is>
          <t>ID</t>
        </is>
      </c>
      <c r="B3" s="2" t="inlineStr">
        <is>
          <t>Cliente</t>
        </is>
      </c>
      <c r="C3" s="2" t="inlineStr">
        <is>
          <t>Cidade</t>
        </is>
      </c>
      <c r="D3" s="2" t="inlineStr">
        <is>
          <t>Equipamento</t>
        </is>
      </c>
      <c r="E3" s="2" t="inlineStr">
        <is>
          <t>Categoria</t>
        </is>
      </c>
      <c r="F3" s="2" t="inlineStr">
        <is>
          <t>Data Início</t>
        </is>
      </c>
      <c r="G3" s="2" t="inlineStr">
        <is>
          <t>Data Prevista Devolução</t>
        </is>
      </c>
      <c r="H3" s="2" t="inlineStr">
        <is>
          <t>Data Devolução Real</t>
        </is>
      </c>
      <c r="I3" s="2" t="inlineStr">
        <is>
          <t>Dias Locados</t>
        </is>
      </c>
      <c r="J3" s="2" t="inlineStr">
        <is>
          <t>Valor Diária (R$)</t>
        </is>
      </c>
      <c r="K3" s="2" t="inlineStr">
        <is>
          <t>Valor Total (R$)</t>
        </is>
      </c>
      <c r="L3" s="2" t="inlineStr">
        <is>
          <t>Dias Atraso</t>
        </is>
      </c>
      <c r="M3" s="2" t="inlineStr">
        <is>
          <t>Multa Atraso (R$)</t>
        </is>
      </c>
      <c r="N3" s="2" t="inlineStr">
        <is>
          <t>Valor Final (R$)</t>
        </is>
      </c>
      <c r="O3" s="2" t="inlineStr">
        <is>
          <t>Status</t>
        </is>
      </c>
      <c r="Q3" s="3" t="inlineStr">
        <is>
          <t>Categoria</t>
        </is>
      </c>
      <c r="R3" s="3" t="inlineStr">
        <is>
          <t>Diária Padrão (R$)</t>
        </is>
      </c>
    </row>
    <row r="4">
      <c r="A4" s="4" t="n">
        <v>1</v>
      </c>
      <c r="B4" s="5" t="inlineStr">
        <is>
          <t>João Silva</t>
        </is>
      </c>
      <c r="C4" s="5" t="inlineStr">
        <is>
          <t>São Paulo</t>
        </is>
      </c>
      <c r="D4" s="5" t="inlineStr">
        <is>
          <t>Furadeira Industrial</t>
        </is>
      </c>
      <c r="E4" s="5" t="inlineStr">
        <is>
          <t>Ferramentas Elétricas</t>
        </is>
      </c>
      <c r="F4" s="30" t="inlineStr">
        <is>
          <t>01/07/2026</t>
        </is>
      </c>
      <c r="G4" s="30" t="inlineStr">
        <is>
          <t>05/07/2026</t>
        </is>
      </c>
      <c r="H4" s="31" t="inlineStr">
        <is>
          <t>05/07/2026</t>
        </is>
      </c>
      <c r="I4" s="4">
        <f>IFERROR(IF(H4="",G4-F4,H4-F4),0)</f>
        <v/>
      </c>
      <c r="J4" s="32">
        <f>IFERROR(VLOOKUP(E4,$Q$4:$R$8,2,FALSE),0)</f>
        <v/>
      </c>
      <c r="K4" s="32">
        <f>I4*J4</f>
        <v/>
      </c>
      <c r="L4" s="4">
        <f>IFERROR(IF(H4="",MAX(0,TODAY()-G4),MAX(0,H4-G4)),0)</f>
        <v/>
      </c>
      <c r="M4" s="32">
        <f>L4*J4*0.1</f>
        <v/>
      </c>
      <c r="N4" s="32">
        <f>K4+M4</f>
        <v/>
      </c>
      <c r="O4" s="5">
        <f>IF(H4="","Em andamento",IF(H4&gt;G4,"Devolvido com atraso","Devolvido no prazo"))</f>
        <v/>
      </c>
      <c r="Q4" s="9" t="inlineStr">
        <is>
          <t>Ferramentas Elétricas</t>
        </is>
      </c>
      <c r="R4" s="33" t="n">
        <v>45</v>
      </c>
    </row>
    <row r="5">
      <c r="A5" s="11" t="n">
        <v>2</v>
      </c>
      <c r="B5" s="12" t="inlineStr">
        <is>
          <t>Maria Oliveira</t>
        </is>
      </c>
      <c r="C5" s="12" t="inlineStr">
        <is>
          <t>Rio de Janeiro</t>
        </is>
      </c>
      <c r="D5" s="12" t="inlineStr">
        <is>
          <t>Betoneira 400L</t>
        </is>
      </c>
      <c r="E5" s="12" t="inlineStr">
        <is>
          <t>Equipamentos Pesados</t>
        </is>
      </c>
      <c r="F5" s="34" t="inlineStr">
        <is>
          <t>02/07/2026</t>
        </is>
      </c>
      <c r="G5" s="34" t="inlineStr">
        <is>
          <t>06/07/2026</t>
        </is>
      </c>
      <c r="H5" s="31" t="inlineStr">
        <is>
          <t>08/07/2026</t>
        </is>
      </c>
      <c r="I5" s="11">
        <f>IFERROR(IF(H5="",G5-F5,H5-F5),0)</f>
        <v/>
      </c>
      <c r="J5" s="35">
        <f>IFERROR(VLOOKUP(E5,$Q$4:$R$8,2,FALSE),0)</f>
        <v/>
      </c>
      <c r="K5" s="35">
        <f>I5*J5</f>
        <v/>
      </c>
      <c r="L5" s="11">
        <f>IFERROR(IF(H5="",MAX(0,TODAY()-G5),MAX(0,H5-G5)),0)</f>
        <v/>
      </c>
      <c r="M5" s="35">
        <f>L5*J5*0.1</f>
        <v/>
      </c>
      <c r="N5" s="35">
        <f>K5+M5</f>
        <v/>
      </c>
      <c r="O5" s="12">
        <f>IF(H5="","Em andamento",IF(H5&gt;G5,"Devolvido com atraso","Devolvido no prazo"))</f>
        <v/>
      </c>
      <c r="Q5" s="9" t="inlineStr">
        <is>
          <t>Equipamentos Pesados</t>
        </is>
      </c>
      <c r="R5" s="33" t="n">
        <v>380</v>
      </c>
    </row>
    <row r="6">
      <c r="A6" s="4" t="n">
        <v>3</v>
      </c>
      <c r="B6" s="5" t="inlineStr">
        <is>
          <t>Pedro Santos</t>
        </is>
      </c>
      <c r="C6" s="5" t="inlineStr">
        <is>
          <t>Belo Horizonte</t>
        </is>
      </c>
      <c r="D6" s="5" t="inlineStr">
        <is>
          <t>Andaime Tubular</t>
        </is>
      </c>
      <c r="E6" s="5" t="inlineStr">
        <is>
          <t>Andaimes</t>
        </is>
      </c>
      <c r="F6" s="30" t="inlineStr">
        <is>
          <t>03/07/2026</t>
        </is>
      </c>
      <c r="G6" s="30" t="inlineStr">
        <is>
          <t>10/07/2026</t>
        </is>
      </c>
      <c r="H6" s="31" t="inlineStr">
        <is>
          <t>10/07/2026</t>
        </is>
      </c>
      <c r="I6" s="4">
        <f>IFERROR(IF(H6="",G6-F6,H6-F6),0)</f>
        <v/>
      </c>
      <c r="J6" s="32">
        <f>IFERROR(VLOOKUP(E6,$Q$4:$R$8,2,FALSE),0)</f>
        <v/>
      </c>
      <c r="K6" s="32">
        <f>I6*J6</f>
        <v/>
      </c>
      <c r="L6" s="4">
        <f>IFERROR(IF(H6="",MAX(0,TODAY()-G6),MAX(0,H6-G6)),0)</f>
        <v/>
      </c>
      <c r="M6" s="32">
        <f>L6*J6*0.1</f>
        <v/>
      </c>
      <c r="N6" s="32">
        <f>K6+M6</f>
        <v/>
      </c>
      <c r="O6" s="5">
        <f>IF(H6="","Em andamento",IF(H6&gt;G6,"Devolvido com atraso","Devolvido no prazo"))</f>
        <v/>
      </c>
      <c r="Q6" s="9" t="inlineStr">
        <is>
          <t>Andaimes</t>
        </is>
      </c>
      <c r="R6" s="33" t="n">
        <v>60</v>
      </c>
    </row>
    <row r="7">
      <c r="A7" s="11" t="n">
        <v>4</v>
      </c>
      <c r="B7" s="12" t="inlineStr">
        <is>
          <t>Ana Souza</t>
        </is>
      </c>
      <c r="C7" s="12" t="inlineStr">
        <is>
          <t>Curitiba</t>
        </is>
      </c>
      <c r="D7" s="12" t="inlineStr">
        <is>
          <t>Gerador 5kVA</t>
        </is>
      </c>
      <c r="E7" s="12" t="inlineStr">
        <is>
          <t>Geradores</t>
        </is>
      </c>
      <c r="F7" s="34" t="inlineStr">
        <is>
          <t>05/07/2026</t>
        </is>
      </c>
      <c r="G7" s="34" t="inlineStr">
        <is>
          <t>09/07/2026</t>
        </is>
      </c>
      <c r="H7" s="31" t="n"/>
      <c r="I7" s="11">
        <f>IFERROR(IF(H7="",G7-F7,H7-F7),0)</f>
        <v/>
      </c>
      <c r="J7" s="35">
        <f>IFERROR(VLOOKUP(E7,$Q$4:$R$8,2,FALSE),0)</f>
        <v/>
      </c>
      <c r="K7" s="35">
        <f>I7*J7</f>
        <v/>
      </c>
      <c r="L7" s="11">
        <f>IFERROR(IF(H7="",MAX(0,TODAY()-G7),MAX(0,H7-G7)),0)</f>
        <v/>
      </c>
      <c r="M7" s="35">
        <f>L7*J7*0.1</f>
        <v/>
      </c>
      <c r="N7" s="35">
        <f>K7+M7</f>
        <v/>
      </c>
      <c r="O7" s="12">
        <f>IF(H7="","Em andamento",IF(H7&gt;G7,"Devolvido com atraso","Devolvido no prazo"))</f>
        <v/>
      </c>
      <c r="Q7" s="9" t="inlineStr">
        <is>
          <t>Geradores</t>
        </is>
      </c>
      <c r="R7" s="33" t="n">
        <v>150</v>
      </c>
    </row>
    <row r="8">
      <c r="A8" s="4" t="n">
        <v>5</v>
      </c>
      <c r="B8" s="5" t="inlineStr">
        <is>
          <t>Carlos Pereira</t>
        </is>
      </c>
      <c r="C8" s="5" t="inlineStr">
        <is>
          <t>Porto Alegre</t>
        </is>
      </c>
      <c r="D8" s="5" t="inlineStr">
        <is>
          <t>Compactador de Solo</t>
        </is>
      </c>
      <c r="E8" s="5" t="inlineStr">
        <is>
          <t>Compactadores</t>
        </is>
      </c>
      <c r="F8" s="30" t="inlineStr">
        <is>
          <t>06/07/2026</t>
        </is>
      </c>
      <c r="G8" s="30" t="inlineStr">
        <is>
          <t>08/07/2026</t>
        </is>
      </c>
      <c r="H8" s="31" t="inlineStr">
        <is>
          <t>09/07/2026</t>
        </is>
      </c>
      <c r="I8" s="4">
        <f>IFERROR(IF(H8="",G8-F8,H8-F8),0)</f>
        <v/>
      </c>
      <c r="J8" s="32">
        <f>IFERROR(VLOOKUP(E8,$Q$4:$R$8,2,FALSE),0)</f>
        <v/>
      </c>
      <c r="K8" s="32">
        <f>I8*J8</f>
        <v/>
      </c>
      <c r="L8" s="4">
        <f>IFERROR(IF(H8="",MAX(0,TODAY()-G8),MAX(0,H8-G8)),0)</f>
        <v/>
      </c>
      <c r="M8" s="32">
        <f>L8*J8*0.1</f>
        <v/>
      </c>
      <c r="N8" s="32">
        <f>K8+M8</f>
        <v/>
      </c>
      <c r="O8" s="5">
        <f>IF(H8="","Em andamento",IF(H8&gt;G8,"Devolvido com atraso","Devolvido no prazo"))</f>
        <v/>
      </c>
      <c r="Q8" s="9" t="inlineStr">
        <is>
          <t>Compactadores</t>
        </is>
      </c>
      <c r="R8" s="33" t="n">
        <v>120</v>
      </c>
    </row>
    <row r="9">
      <c r="A9" s="11" t="n">
        <v>6</v>
      </c>
      <c r="B9" s="12" t="inlineStr">
        <is>
          <t>Juliana Costa</t>
        </is>
      </c>
      <c r="C9" s="12" t="inlineStr">
        <is>
          <t>Salvador</t>
        </is>
      </c>
      <c r="D9" s="12" t="inlineStr">
        <is>
          <t>Serra Circular</t>
        </is>
      </c>
      <c r="E9" s="12" t="inlineStr">
        <is>
          <t>Ferramentas Elétricas</t>
        </is>
      </c>
      <c r="F9" s="34" t="inlineStr">
        <is>
          <t>07/07/2026</t>
        </is>
      </c>
      <c r="G9" s="34" t="inlineStr">
        <is>
          <t>10/07/2026</t>
        </is>
      </c>
      <c r="H9" s="31" t="inlineStr">
        <is>
          <t>10/07/2026</t>
        </is>
      </c>
      <c r="I9" s="11">
        <f>IFERROR(IF(H9="",G9-F9,H9-F9),0)</f>
        <v/>
      </c>
      <c r="J9" s="35">
        <f>IFERROR(VLOOKUP(E9,$Q$4:$R$8,2,FALSE),0)</f>
        <v/>
      </c>
      <c r="K9" s="35">
        <f>I9*J9</f>
        <v/>
      </c>
      <c r="L9" s="11">
        <f>IFERROR(IF(H9="",MAX(0,TODAY()-G9),MAX(0,H9-G9)),0)</f>
        <v/>
      </c>
      <c r="M9" s="35">
        <f>L9*J9*0.1</f>
        <v/>
      </c>
      <c r="N9" s="35">
        <f>K9+M9</f>
        <v/>
      </c>
      <c r="O9" s="12">
        <f>IF(H9="","Em andamento",IF(H9&gt;G9,"Devolvido com atraso","Devolvido no prazo"))</f>
        <v/>
      </c>
    </row>
    <row r="10">
      <c r="A10" s="4" t="n">
        <v>7</v>
      </c>
      <c r="B10" s="5" t="inlineStr">
        <is>
          <t>Rafael Almeida</t>
        </is>
      </c>
      <c r="C10" s="5" t="inlineStr">
        <is>
          <t>Recife</t>
        </is>
      </c>
      <c r="D10" s="5" t="inlineStr">
        <is>
          <t>Retroescavadeira</t>
        </is>
      </c>
      <c r="E10" s="5" t="inlineStr">
        <is>
          <t>Equipamentos Pesados</t>
        </is>
      </c>
      <c r="F10" s="30" t="inlineStr">
        <is>
          <t>08/07/2026</t>
        </is>
      </c>
      <c r="G10" s="30" t="inlineStr">
        <is>
          <t>15/07/2026</t>
        </is>
      </c>
      <c r="H10" s="31" t="n"/>
      <c r="I10" s="4">
        <f>IFERROR(IF(H10="",G10-F10,H10-F10),0)</f>
        <v/>
      </c>
      <c r="J10" s="32">
        <f>IFERROR(VLOOKUP(E10,$Q$4:$R$8,2,FALSE),0)</f>
        <v/>
      </c>
      <c r="K10" s="32">
        <f>I10*J10</f>
        <v/>
      </c>
      <c r="L10" s="4">
        <f>IFERROR(IF(H10="",MAX(0,TODAY()-G10),MAX(0,H10-G10)),0)</f>
        <v/>
      </c>
      <c r="M10" s="32">
        <f>L10*J10*0.1</f>
        <v/>
      </c>
      <c r="N10" s="32">
        <f>K10+M10</f>
        <v/>
      </c>
      <c r="O10" s="5">
        <f>IF(H10="","Em andamento",IF(H10&gt;G10,"Devolvido com atraso","Devolvido no prazo"))</f>
        <v/>
      </c>
    </row>
    <row r="11">
      <c r="A11" s="11" t="n">
        <v>8</v>
      </c>
      <c r="B11" s="12" t="inlineStr">
        <is>
          <t>Camila Ferreira</t>
        </is>
      </c>
      <c r="C11" s="12" t="inlineStr">
        <is>
          <t>Fortaleza</t>
        </is>
      </c>
      <c r="D11" s="12" t="inlineStr">
        <is>
          <t>Rompedor Pneumático</t>
        </is>
      </c>
      <c r="E11" s="12" t="inlineStr">
        <is>
          <t>Ferramentas Elétricas</t>
        </is>
      </c>
      <c r="F11" s="34" t="inlineStr">
        <is>
          <t>09/07/2026</t>
        </is>
      </c>
      <c r="G11" s="34" t="inlineStr">
        <is>
          <t>12/07/2026</t>
        </is>
      </c>
      <c r="H11" s="31" t="inlineStr">
        <is>
          <t>13/07/2026</t>
        </is>
      </c>
      <c r="I11" s="11">
        <f>IFERROR(IF(H11="",G11-F11,H11-F11),0)</f>
        <v/>
      </c>
      <c r="J11" s="35">
        <f>IFERROR(VLOOKUP(E11,$Q$4:$R$8,2,FALSE),0)</f>
        <v/>
      </c>
      <c r="K11" s="35">
        <f>I11*J11</f>
        <v/>
      </c>
      <c r="L11" s="11">
        <f>IFERROR(IF(H11="",MAX(0,TODAY()-G11),MAX(0,H11-G11)),0)</f>
        <v/>
      </c>
      <c r="M11" s="35">
        <f>L11*J11*0.1</f>
        <v/>
      </c>
      <c r="N11" s="35">
        <f>K11+M11</f>
        <v/>
      </c>
      <c r="O11" s="12">
        <f>IF(H11="","Em andamento",IF(H11&gt;G11,"Devolvido com atraso","Devolvido no prazo"))</f>
        <v/>
      </c>
    </row>
    <row r="12">
      <c r="A12" s="4" t="n">
        <v>9</v>
      </c>
      <c r="B12" s="5" t="inlineStr">
        <is>
          <t>João Silva</t>
        </is>
      </c>
      <c r="C12" s="5" t="inlineStr">
        <is>
          <t>São Paulo</t>
        </is>
      </c>
      <c r="D12" s="5" t="inlineStr">
        <is>
          <t>Guincho Elétrico</t>
        </is>
      </c>
      <c r="E12" s="5" t="inlineStr">
        <is>
          <t>Equipamentos Pesados</t>
        </is>
      </c>
      <c r="F12" s="30" t="inlineStr">
        <is>
          <t>10/07/2026</t>
        </is>
      </c>
      <c r="G12" s="30" t="inlineStr">
        <is>
          <t>14/07/2026</t>
        </is>
      </c>
      <c r="H12" s="31" t="inlineStr">
        <is>
          <t>14/07/2026</t>
        </is>
      </c>
      <c r="I12" s="4">
        <f>IFERROR(IF(H12="",G12-F12,H12-F12),0)</f>
        <v/>
      </c>
      <c r="J12" s="32">
        <f>IFERROR(VLOOKUP(E12,$Q$4:$R$8,2,FALSE),0)</f>
        <v/>
      </c>
      <c r="K12" s="32">
        <f>I12*J12</f>
        <v/>
      </c>
      <c r="L12" s="4">
        <f>IFERROR(IF(H12="",MAX(0,TODAY()-G12),MAX(0,H12-G12)),0)</f>
        <v/>
      </c>
      <c r="M12" s="32">
        <f>L12*J12*0.1</f>
        <v/>
      </c>
      <c r="N12" s="32">
        <f>K12+M12</f>
        <v/>
      </c>
      <c r="O12" s="5">
        <f>IF(H12="","Em andamento",IF(H12&gt;G12,"Devolvido com atraso","Devolvido no prazo"))</f>
        <v/>
      </c>
    </row>
    <row r="13">
      <c r="A13" s="11" t="n">
        <v>10</v>
      </c>
      <c r="B13" s="12" t="inlineStr">
        <is>
          <t>Maria Oliveira</t>
        </is>
      </c>
      <c r="C13" s="12" t="inlineStr">
        <is>
          <t>Rio de Janeiro</t>
        </is>
      </c>
      <c r="D13" s="12" t="inlineStr">
        <is>
          <t>Plataforma Elevatória</t>
        </is>
      </c>
      <c r="E13" s="12" t="inlineStr">
        <is>
          <t>Equipamentos Pesados</t>
        </is>
      </c>
      <c r="F13" s="34" t="inlineStr">
        <is>
          <t>11/07/2026</t>
        </is>
      </c>
      <c r="G13" s="34" t="inlineStr">
        <is>
          <t>16/07/2026</t>
        </is>
      </c>
      <c r="H13" s="31" t="n"/>
      <c r="I13" s="11">
        <f>IFERROR(IF(H13="",G13-F13,H13-F13),0)</f>
        <v/>
      </c>
      <c r="J13" s="35">
        <f>IFERROR(VLOOKUP(E13,$Q$4:$R$8,2,FALSE),0)</f>
        <v/>
      </c>
      <c r="K13" s="35">
        <f>I13*J13</f>
        <v/>
      </c>
      <c r="L13" s="11">
        <f>IFERROR(IF(H13="",MAX(0,TODAY()-G13),MAX(0,H13-G13)),0)</f>
        <v/>
      </c>
      <c r="M13" s="35">
        <f>L13*J13*0.1</f>
        <v/>
      </c>
      <c r="N13" s="35">
        <f>K13+M13</f>
        <v/>
      </c>
      <c r="O13" s="12">
        <f>IF(H13="","Em andamento",IF(H13&gt;G13,"Devolvido com atraso","Devolvido no prazo"))</f>
        <v/>
      </c>
    </row>
    <row r="14"/>
    <row r="15">
      <c r="A15" s="15" t="n"/>
      <c r="B15" s="16" t="inlineStr">
        <is>
          <t>TOTAIS</t>
        </is>
      </c>
      <c r="C15" s="36" t="n"/>
      <c r="D15" s="36" t="n"/>
      <c r="E15" s="36" t="n"/>
      <c r="F15" s="36" t="n"/>
      <c r="G15" s="36" t="n"/>
      <c r="H15" s="37" t="n"/>
      <c r="I15" s="17">
        <f>SUM(I4:I13)</f>
        <v/>
      </c>
      <c r="J15" s="15" t="n"/>
      <c r="K15" s="38">
        <f>SUM(K4:K13)</f>
        <v/>
      </c>
      <c r="L15" s="15" t="n"/>
      <c r="M15" s="38">
        <f>SUM(M4:M13)</f>
        <v/>
      </c>
      <c r="N15" s="38">
        <f>SUM(N4:N13)</f>
        <v/>
      </c>
      <c r="O15" s="15" t="n"/>
    </row>
  </sheetData>
  <mergeCells count="2">
    <mergeCell ref="A1:O1"/>
    <mergeCell ref="B15:H15"/>
  </mergeCells>
  <conditionalFormatting sqref="O4:O13">
    <cfRule type="expression" priority="1" dxfId="0" stopIfTrue="1">
      <formula>O4="Devolvido com atraso"</formula>
    </cfRule>
    <cfRule type="expression" priority="2" dxfId="1" stopIfTrue="1">
      <formula>O4="Devolvido no prazo"</formula>
    </cfRule>
    <cfRule type="expression" priority="3" dxfId="2" stopIfTrue="1">
      <formula>O4="Em andamento"</formula>
    </cfRule>
  </conditionalFormatting>
  <dataValidations count="1">
    <dataValidation sqref="E4:E13" showErrorMessage="1" showInputMessage="1" allowBlank="1" type="list">
      <formula1>"Ferramentas Elétricas,Equipamentos Pesados,Andaimes,Geradores,Compactadores"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4" customWidth="1" min="4" max="4"/>
    <col width="18" customWidth="1" min="5" max="5"/>
    <col width="20" customWidth="1" min="7" max="7"/>
    <col width="14" customWidth="1" min="8" max="8"/>
  </cols>
  <sheetData>
    <row r="1" ht="28" customHeight="1">
      <c r="A1" s="1" t="inlineStr">
        <is>
          <t>DASHBOARD - LOCAÇÃO DE EQUIPAMENTOS</t>
        </is>
      </c>
    </row>
    <row r="2"/>
    <row r="3">
      <c r="A3" s="19" t="inlineStr">
        <is>
          <t>Indicador</t>
        </is>
      </c>
      <c r="B3" s="19" t="inlineStr">
        <is>
          <t>Valor</t>
        </is>
      </c>
      <c r="D3" s="3" t="inlineStr">
        <is>
          <t>Equipamento</t>
        </is>
      </c>
      <c r="E3" s="3" t="inlineStr">
        <is>
          <t>Receita Final (R$)</t>
        </is>
      </c>
      <c r="G3" s="3" t="inlineStr">
        <is>
          <t>Status</t>
        </is>
      </c>
      <c r="H3" s="3" t="inlineStr">
        <is>
          <t>Quantidade</t>
        </is>
      </c>
    </row>
    <row r="4">
      <c r="A4" s="20" t="inlineStr">
        <is>
          <t>Total de Locações</t>
        </is>
      </c>
      <c r="B4" s="16">
        <f>COUNTA(Locações!A4:A13)</f>
        <v/>
      </c>
      <c r="D4" s="9">
        <f>Locações!D4</f>
        <v/>
      </c>
      <c r="E4" s="33">
        <f>Locações!N4</f>
        <v/>
      </c>
      <c r="G4" s="9" t="inlineStr">
        <is>
          <t>Em andamento</t>
        </is>
      </c>
      <c r="H4" s="21">
        <f>COUNTIF(Locações!O4:O13,"Em andamento")</f>
        <v/>
      </c>
    </row>
    <row r="5">
      <c r="A5" s="22" t="inlineStr">
        <is>
          <t>Receita Total (R$)</t>
        </is>
      </c>
      <c r="B5" s="39">
        <f>SUM(Locações!K4:K13)</f>
        <v/>
      </c>
      <c r="D5" s="9">
        <f>Locações!D5</f>
        <v/>
      </c>
      <c r="E5" s="33">
        <f>Locações!N5</f>
        <v/>
      </c>
      <c r="G5" s="9" t="inlineStr">
        <is>
          <t>Devolvido no prazo</t>
        </is>
      </c>
      <c r="H5" s="21">
        <f>COUNTIF(Locações!O4:O13,"Devolvido no prazo")</f>
        <v/>
      </c>
    </row>
    <row r="6">
      <c r="A6" s="20" t="inlineStr">
        <is>
          <t>Multas Aplicadas (R$)</t>
        </is>
      </c>
      <c r="B6" s="40">
        <f>SUM(Locações!M4:M13)</f>
        <v/>
      </c>
      <c r="D6" s="9">
        <f>Locações!D6</f>
        <v/>
      </c>
      <c r="E6" s="33">
        <f>Locações!N6</f>
        <v/>
      </c>
      <c r="G6" s="9" t="inlineStr">
        <is>
          <t>Devolvido com atraso</t>
        </is>
      </c>
      <c r="H6" s="21">
        <f>COUNTIF(Locações!O4:O13,"Devolvido com atraso")</f>
        <v/>
      </c>
    </row>
    <row r="7">
      <c r="A7" s="22" t="inlineStr">
        <is>
          <t>Receita Final (R$)</t>
        </is>
      </c>
      <c r="B7" s="39">
        <f>SUM(Locações!N4:N13)</f>
        <v/>
      </c>
      <c r="D7" s="9">
        <f>Locações!D7</f>
        <v/>
      </c>
      <c r="E7" s="33">
        <f>Locações!N7</f>
        <v/>
      </c>
    </row>
    <row r="8">
      <c r="A8" s="20" t="inlineStr">
        <is>
          <t>Dias Médios de Locação</t>
        </is>
      </c>
      <c r="B8" s="16">
        <f>IFERROR(AVERAGE(Locações!I4:I13),0)</f>
        <v/>
      </c>
      <c r="D8" s="9">
        <f>Locações!D8</f>
        <v/>
      </c>
      <c r="E8" s="33">
        <f>Locações!N8</f>
        <v/>
      </c>
    </row>
    <row r="9">
      <c r="A9" s="22" t="inlineStr">
        <is>
          <t>Locações em Andamento</t>
        </is>
      </c>
      <c r="B9" s="25">
        <f>COUNTIF(Locações!O4:O13,"Em andamento")</f>
        <v/>
      </c>
      <c r="D9" s="9">
        <f>Locações!D9</f>
        <v/>
      </c>
      <c r="E9" s="33">
        <f>Locações!N9</f>
        <v/>
      </c>
    </row>
    <row r="10">
      <c r="D10" s="9">
        <f>Locações!D10</f>
        <v/>
      </c>
      <c r="E10" s="33">
        <f>Locações!N10</f>
        <v/>
      </c>
    </row>
    <row r="11">
      <c r="D11" s="9">
        <f>Locações!D11</f>
        <v/>
      </c>
      <c r="E11" s="33">
        <f>Locações!N11</f>
        <v/>
      </c>
    </row>
    <row r="12">
      <c r="D12" s="9">
        <f>Locações!D12</f>
        <v/>
      </c>
      <c r="E12" s="33">
        <f>Locações!N12</f>
        <v/>
      </c>
    </row>
    <row r="13">
      <c r="D13" s="9">
        <f>Locações!D13</f>
        <v/>
      </c>
      <c r="E13" s="33">
        <f>Locações!N13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2"/>
    <row r="3">
      <c r="A3" s="19" t="inlineStr">
        <is>
          <t>Item</t>
        </is>
      </c>
      <c r="B3" s="19" t="inlineStr">
        <is>
          <t>Descrição</t>
        </is>
      </c>
    </row>
    <row r="4" ht="30" customHeight="1">
      <c r="A4" s="26" t="inlineStr">
        <is>
          <t>Locações</t>
        </is>
      </c>
      <c r="B4" s="27" t="inlineStr">
        <is>
          <t>Contém o registro de todas as locações de equipamentos: cliente, equipamento, datas, valores e status.</t>
        </is>
      </c>
    </row>
    <row r="5" ht="30" customHeight="1">
      <c r="A5" s="28" t="inlineStr">
        <is>
          <t>Data Devolução Real</t>
        </is>
      </c>
      <c r="B5" s="29" t="inlineStr">
        <is>
          <t>Deixe em branco (célula amarela) enquanto o equipamento não for devolvido. O status é atualizado automaticamente.</t>
        </is>
      </c>
    </row>
    <row r="6" ht="30" customHeight="1">
      <c r="A6" s="26" t="inlineStr">
        <is>
          <t>Valor Diária (R$)</t>
        </is>
      </c>
      <c r="B6" s="27" t="inlineStr">
        <is>
          <t>Preenchido automaticamente via VLOOKUP com base na Categoria do equipamento e na tabela auxiliar (colunas Q:R).</t>
        </is>
      </c>
    </row>
    <row r="7" ht="30" customHeight="1">
      <c r="A7" s="28" t="inlineStr">
        <is>
          <t>Dias Atraso / Multa</t>
        </is>
      </c>
      <c r="B7" s="29" t="inlineStr">
        <is>
          <t>Calculados automaticamente comparando a data prevista com a data real de devolução (ou a data de hoje, se ainda em andamento).</t>
        </is>
      </c>
    </row>
    <row r="8" ht="30" customHeight="1">
      <c r="A8" s="26" t="inlineStr">
        <is>
          <t>Status</t>
        </is>
      </c>
      <c r="B8" s="27" t="inlineStr">
        <is>
          <t>Classificado automaticamente em: Em andamento, Devolvido no prazo ou Devolvido com atraso.</t>
        </is>
      </c>
    </row>
    <row r="9" ht="30" customHeight="1">
      <c r="A9" s="28" t="inlineStr">
        <is>
          <t>Dashboard</t>
        </is>
      </c>
      <c r="B9" s="29" t="inlineStr">
        <is>
          <t>Apresenta indicadores-chave (KPIs), receita por equipamento e distribuição de status em gráficos.</t>
        </is>
      </c>
    </row>
    <row r="10" ht="30" customHeight="1">
      <c r="A10" s="26" t="inlineStr">
        <is>
          <t>Categoria (lista suspensa)</t>
        </is>
      </c>
      <c r="B10" s="27" t="inlineStr">
        <is>
          <t>Ao cadastrar uma nova locação, selecione a categoria na lista suspensa da coluna E para manter a padronização.</t>
        </is>
      </c>
    </row>
    <row r="11" ht="30" customHeight="1">
      <c r="A11" s="28" t="inlineStr">
        <is>
          <t>Tabela de Categorias</t>
        </is>
      </c>
      <c r="B11" s="29" t="inlineStr">
        <is>
          <t>Localizada nas colunas Q e R da aba Locações. Atualize os valores de diária ali para refletir em todo o arquivo.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2026-07-21T17:27:58Z</dcterms:created>
  <dcterms:modified xmlns:dcterms="http://purl.org/dc/terms/" xmlns:xsi="http://www.w3.org/2001/XMLSchema-instance" xsi:type="dcterms:W3CDTF">2026-07-21T17:27:58Z</dcterms:modified>
</cp:coreProperties>
</file>