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ançamentos_KM" sheetId="1" state="visible" r:id="rId1"/>
    <sheet xmlns:r="http://schemas.openxmlformats.org/officeDocument/2006/relationships" name="Resumo_Dashboard" sheetId="2" state="visible" r:id="rId2"/>
    <sheet xmlns:r="http://schemas.openxmlformats.org/officeDocument/2006/relationships" name="Listas_Apoio" sheetId="3" state="visible" r:id="rId3"/>
    <sheet xmlns:r="http://schemas.openxmlformats.org/officeDocument/2006/relationships" name="Instruçõ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DD/MM/AAAA"/>
    <numFmt numFmtId="165" formatCode="&quot;R$&quot; #,##0.00"/>
    <numFmt numFmtId="166" formatCode="0.0%"/>
  </numFmts>
  <fonts count="6">
    <font>
      <name val="Calibri"/>
      <family val="2"/>
      <color theme="1"/>
      <sz val="11"/>
      <scheme val="minor"/>
    </font>
    <font>
      <b val="1"/>
      <color rgb="000F172A"/>
      <sz val="16"/>
    </font>
    <font>
      <b val="1"/>
      <color rgb="00FFFFFF"/>
      <sz val="11"/>
    </font>
    <font>
      <b val="1"/>
    </font>
    <font>
      <b val="1"/>
      <color rgb="00FFFFFF"/>
    </font>
    <font>
      <b val="1"/>
      <color rgb="000F766E"/>
      <sz val="11"/>
    </font>
  </fonts>
  <fills count="7">
    <fill>
      <patternFill/>
    </fill>
    <fill>
      <patternFill patternType="gray125"/>
    </fill>
    <fill>
      <patternFill patternType="solid">
        <fgColor rgb="001E293B"/>
        <bgColor rgb="001E293B"/>
      </patternFill>
    </fill>
    <fill>
      <patternFill patternType="solid">
        <fgColor rgb="00FFFBEB"/>
        <bgColor rgb="00FFFBEB"/>
      </patternFill>
    </fill>
    <fill>
      <patternFill patternType="solid">
        <fgColor rgb="00F8FAFC"/>
        <bgColor rgb="00F8FAFC"/>
      </patternFill>
    </fill>
    <fill>
      <patternFill patternType="solid">
        <fgColor rgb="00FFFFFF"/>
        <bgColor rgb="00FFFFFF"/>
      </patternFill>
    </fill>
    <fill>
      <patternFill patternType="solid">
        <fgColor rgb="0014B8A6"/>
        <bgColor rgb="0014B8A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2" borderId="1" applyAlignment="1" pivotButton="0" quotePrefix="0" xfId="0">
      <alignment horizontal="center" vertical="center" wrapText="1"/>
    </xf>
    <xf numFmtId="164" fontId="0" fillId="4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left" vertical="center" wrapText="1"/>
    </xf>
    <xf numFmtId="0" fontId="0" fillId="4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center" vertical="center" wrapText="1"/>
    </xf>
    <xf numFmtId="165" fontId="0" fillId="4" borderId="1" applyAlignment="1" pivotButton="0" quotePrefix="0" xfId="0">
      <alignment horizontal="center" vertical="center" wrapText="1"/>
    </xf>
    <xf numFmtId="165" fontId="0" fillId="3" borderId="1" applyAlignment="1" pivotButton="0" quotePrefix="0" xfId="0">
      <alignment horizontal="center" vertical="center" wrapText="1"/>
    </xf>
    <xf numFmtId="164" fontId="0" fillId="5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left" vertical="center" wrapText="1"/>
    </xf>
    <xf numFmtId="0" fontId="0" fillId="5" borderId="1" applyAlignment="1" pivotButton="0" quotePrefix="0" xfId="0">
      <alignment horizontal="center" vertical="center" wrapText="1"/>
    </xf>
    <xf numFmtId="165" fontId="0" fillId="5" borderId="1" applyAlignment="1" pivotButton="0" quotePrefix="0" xfId="0">
      <alignment horizontal="center" vertical="center" wrapText="1"/>
    </xf>
    <xf numFmtId="0" fontId="4" fillId="6" borderId="1" pivotButton="0" quotePrefix="0" xfId="0"/>
    <xf numFmtId="165" fontId="4" fillId="6" borderId="1" pivotButton="0" quotePrefix="0" xfId="0"/>
    <xf numFmtId="0" fontId="1" fillId="0" borderId="0" pivotButton="0" quotePrefix="0" xfId="0"/>
    <xf numFmtId="0" fontId="0" fillId="4" borderId="1" pivotButton="0" quotePrefix="0" xfId="0"/>
    <xf numFmtId="0" fontId="0" fillId="5" borderId="1" pivotButton="0" quotePrefix="0" xfId="0"/>
    <xf numFmtId="165" fontId="0" fillId="4" borderId="1" pivotButton="0" quotePrefix="0" xfId="0"/>
    <xf numFmtId="165" fontId="0" fillId="5" borderId="1" pivotButton="0" quotePrefix="0" xfId="0"/>
    <xf numFmtId="166" fontId="0" fillId="5" borderId="1" pivotButton="0" quotePrefix="0" xfId="0"/>
    <xf numFmtId="0" fontId="2" fillId="6" borderId="0" pivotButton="0" quotePrefix="0" xfId="0"/>
    <xf numFmtId="0" fontId="2" fillId="2" borderId="0" pivotButton="0" quotePrefix="0" xfId="0"/>
    <xf numFmtId="0" fontId="2" fillId="2" borderId="1" pivotButton="0" quotePrefix="0" xfId="0"/>
    <xf numFmtId="0" fontId="5" fillId="5" borderId="1" applyAlignment="1" pivotButton="0" quotePrefix="0" xfId="0">
      <alignment vertical="top" wrapText="1"/>
    </xf>
    <xf numFmtId="0" fontId="0" fillId="5" borderId="1" applyAlignment="1" pivotButton="0" quotePrefix="0" xfId="0">
      <alignment vertical="top" wrapText="1"/>
    </xf>
    <xf numFmtId="0" fontId="5" fillId="4" borderId="1" applyAlignment="1" pivotButton="0" quotePrefix="0" xfId="0">
      <alignment vertical="top" wrapText="1"/>
    </xf>
    <xf numFmtId="0" fontId="0" fillId="4" borderId="1" applyAlignment="1" pivotButton="0" quotePrefix="0" xfId="0">
      <alignment vertical="top" wrapText="1"/>
    </xf>
  </cellXfs>
  <cellStyles count="1">
    <cellStyle name="Normal" xfId="0" builtinId="0" hidden="0"/>
  </cellStyles>
  <dxfs count="2">
    <dxf>
      <font>
        <b val="1"/>
        <color rgb="00DC2626"/>
      </font>
    </dxf>
    <dxf>
      <font>
        <b val="1"/>
        <color rgb="0016A34A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KM Rodado por Cliente/Projeto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'Resumo_Dashboard'!B14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'Resumo_Dashboard'!$A$15:$A$18</f>
            </numRef>
          </cat>
          <val>
            <numRef>
              <f>'Resumo_Dashboard'!$B$15:$B$18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Cliente/Projeto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KM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Evolução Mensal do KM Rodado</a:t>
            </a:r>
          </a:p>
        </rich>
      </tx>
    </title>
    <plotArea>
      <lineChart>
        <grouping val="standard"/>
        <ser>
          <idx val="0"/>
          <order val="0"/>
          <tx>
            <strRef>
              <f>'Resumo_Dashboard'!E14</f>
            </strRef>
          </tx>
          <spPr>
            <a:ln xmlns:a="http://schemas.openxmlformats.org/drawingml/2006/main">
              <a:solidFill>
                <a:srgbClr val="14B8A6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'Resumo_Dashboard'!$D$15:$D$26</f>
            </numRef>
          </cat>
          <val>
            <numRef>
              <f>'Resumo_Dashboard'!$E$15:$E$26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Mês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KM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Distribuição do Reembolso por Status</a:t>
            </a:r>
          </a:p>
        </rich>
      </tx>
    </title>
    <plotArea>
      <pieChart>
        <varyColors val="1"/>
        <ser>
          <idx val="0"/>
          <order val="0"/>
          <tx>
            <strRef>
              <f>'Resumo_Dashboard'!H14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'Resumo_Dashboard'!$G$15:$G$17</f>
            </numRef>
          </cat>
          <val>
            <numRef>
              <f>'Resumo_Dashboard'!$H$15:$H$17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0</col>
      <colOff>0</colOff>
      <row>25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43</row>
      <rowOff>0</rowOff>
    </from>
    <ext cx="5400000" cy="27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9</col>
      <colOff>0</colOff>
      <row>25</row>
      <rowOff>0</rowOff>
    </from>
    <ext cx="5400000" cy="27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Q1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2" customWidth="1" min="1" max="1"/>
    <col width="20" customWidth="1" min="2" max="2"/>
    <col width="16" customWidth="1" min="3" max="3"/>
    <col width="16" customWidth="1" min="4" max="4"/>
    <col width="16" customWidth="1" min="5" max="5"/>
    <col width="22" customWidth="1" min="6" max="6"/>
    <col width="18" customWidth="1" min="7" max="7"/>
    <col width="12" customWidth="1" min="8" max="8"/>
    <col width="12" customWidth="1" min="9" max="9"/>
    <col width="12" customWidth="1" min="10" max="10"/>
    <col width="12" customWidth="1" min="11" max="11"/>
    <col width="13" customWidth="1" min="12" max="12"/>
    <col width="13" customWidth="1" min="13" max="13"/>
    <col width="15" customWidth="1" min="14" max="14"/>
    <col width="17" customWidth="1" min="15" max="15"/>
    <col width="14" customWidth="1" min="16" max="16"/>
    <col width="26" customWidth="1" min="17" max="17"/>
  </cols>
  <sheetData>
    <row r="1" ht="26" customHeight="1">
      <c r="A1" s="1" t="inlineStr">
        <is>
          <t>CONTROLE DE KM RODADO E REEMBOLSOS</t>
        </is>
      </c>
    </row>
    <row r="2">
      <c r="A2" s="2" t="inlineStr">
        <is>
          <t>Data</t>
        </is>
      </c>
      <c r="B2" s="2" t="inlineStr">
        <is>
          <t>Motorista/Colaborador</t>
        </is>
      </c>
      <c r="C2" s="2" t="inlineStr">
        <is>
          <t>Cidade_Origem</t>
        </is>
      </c>
      <c r="D2" s="2" t="inlineStr">
        <is>
          <t>Cidade_Destino</t>
        </is>
      </c>
      <c r="E2" s="2" t="inlineStr">
        <is>
          <t>Cliente/Projeto</t>
        </is>
      </c>
      <c r="F2" s="2" t="inlineStr">
        <is>
          <t>Finalidade</t>
        </is>
      </c>
      <c r="G2" s="2" t="inlineStr">
        <is>
          <t>Veículo</t>
        </is>
      </c>
      <c r="H2" s="2" t="inlineStr">
        <is>
          <t>Placa</t>
        </is>
      </c>
      <c r="I2" s="2" t="inlineStr">
        <is>
          <t>KM_Anterior</t>
        </is>
      </c>
      <c r="J2" s="2" t="inlineStr">
        <is>
          <t>KM_Atual</t>
        </is>
      </c>
      <c r="K2" s="2" t="inlineStr">
        <is>
          <t>KM_Rodado</t>
        </is>
      </c>
      <c r="L2" s="2" t="inlineStr">
        <is>
          <t>Tarifa_R$/KM</t>
        </is>
      </c>
      <c r="M2" s="2" t="inlineStr">
        <is>
          <t>Pedágios (R$)</t>
        </is>
      </c>
      <c r="N2" s="2" t="inlineStr">
        <is>
          <t>Estacionamento (R$)</t>
        </is>
      </c>
      <c r="O2" s="2" t="inlineStr">
        <is>
          <t>Total_Reembolso (R$)</t>
        </is>
      </c>
      <c r="P2" s="2" t="inlineStr">
        <is>
          <t>Status</t>
        </is>
      </c>
      <c r="Q2" s="2" t="inlineStr">
        <is>
          <t>Observações</t>
        </is>
      </c>
    </row>
    <row r="3">
      <c r="A3" s="3" t="inlineStr">
        <is>
          <t>07/01/2026</t>
        </is>
      </c>
      <c r="B3" s="4" t="inlineStr">
        <is>
          <t>João Silva</t>
        </is>
      </c>
      <c r="C3" s="5" t="inlineStr">
        <is>
          <t>São Paulo</t>
        </is>
      </c>
      <c r="D3" s="5" t="inlineStr">
        <is>
          <t>Campinas</t>
        </is>
      </c>
      <c r="E3" s="5" t="inlineStr">
        <is>
          <t>Cliente Alfa</t>
        </is>
      </c>
      <c r="F3" s="4" t="inlineStr">
        <is>
          <t>Visita comercial</t>
        </is>
      </c>
      <c r="G3" s="5" t="inlineStr">
        <is>
          <t>Veículo Próprio</t>
        </is>
      </c>
      <c r="H3" s="5" t="inlineStr">
        <is>
          <t>ABC1D23</t>
        </is>
      </c>
      <c r="I3" s="6" t="n">
        <v>15230</v>
      </c>
      <c r="J3" s="6" t="n">
        <v>15330</v>
      </c>
      <c r="K3" s="5">
        <f>IF(J3&gt;I3,J3-I3,"")</f>
        <v/>
      </c>
      <c r="L3" s="7">
        <f>IFERROR(VLOOKUP(G3,Listas_Apoio!$A:$E,5,FALSE),0)</f>
        <v/>
      </c>
      <c r="M3" s="8" t="n">
        <v>25</v>
      </c>
      <c r="N3" s="8" t="n">
        <v>10</v>
      </c>
      <c r="O3" s="7">
        <f>IFERROR((K3*L3)+M3+N3,0)</f>
        <v/>
      </c>
      <c r="P3" s="5" t="inlineStr">
        <is>
          <t>Pendente</t>
        </is>
      </c>
      <c r="Q3" s="4" t="inlineStr">
        <is>
          <t>Reunião com cliente</t>
        </is>
      </c>
    </row>
    <row r="4">
      <c r="A4" s="9" t="inlineStr">
        <is>
          <t>14/01/2026</t>
        </is>
      </c>
      <c r="B4" s="10" t="inlineStr">
        <is>
          <t>Maria Oliveira</t>
        </is>
      </c>
      <c r="C4" s="11" t="inlineStr">
        <is>
          <t>Rio de Janeiro</t>
        </is>
      </c>
      <c r="D4" s="11" t="inlineStr">
        <is>
          <t>São Paulo</t>
        </is>
      </c>
      <c r="E4" s="11" t="inlineStr">
        <is>
          <t>Projeto Beta</t>
        </is>
      </c>
      <c r="F4" s="10" t="inlineStr">
        <is>
          <t>Reunião técnica</t>
        </is>
      </c>
      <c r="G4" s="11" t="inlineStr">
        <is>
          <t>Carro da Empresa</t>
        </is>
      </c>
      <c r="H4" s="11" t="inlineStr">
        <is>
          <t>DEF4E56</t>
        </is>
      </c>
      <c r="I4" s="6" t="n">
        <v>88450</v>
      </c>
      <c r="J4" s="6" t="n">
        <v>88880</v>
      </c>
      <c r="K4" s="11">
        <f>IF(J4&gt;I4,J4-I4,"")</f>
        <v/>
      </c>
      <c r="L4" s="12">
        <f>IFERROR(VLOOKUP(G4,Listas_Apoio!$A:$E,5,FALSE),0)</f>
        <v/>
      </c>
      <c r="M4" s="8" t="n">
        <v>45.5</v>
      </c>
      <c r="N4" s="8" t="n">
        <v>20</v>
      </c>
      <c r="O4" s="12">
        <f>IFERROR((K4*L4)+M4+N4,0)</f>
        <v/>
      </c>
      <c r="P4" s="11" t="inlineStr">
        <is>
          <t>Aprovado</t>
        </is>
      </c>
      <c r="Q4" s="10" t="inlineStr"/>
    </row>
    <row r="5">
      <c r="A5" s="3" t="inlineStr">
        <is>
          <t>21/01/2026</t>
        </is>
      </c>
      <c r="B5" s="4" t="inlineStr">
        <is>
          <t>Pedro Santos</t>
        </is>
      </c>
      <c r="C5" s="5" t="inlineStr">
        <is>
          <t>Belo Horizonte</t>
        </is>
      </c>
      <c r="D5" s="5" t="inlineStr">
        <is>
          <t>Curitiba</t>
        </is>
      </c>
      <c r="E5" s="5" t="inlineStr">
        <is>
          <t>Cliente Gama</t>
        </is>
      </c>
      <c r="F5" s="4" t="inlineStr">
        <is>
          <t>Manutenção em campo</t>
        </is>
      </c>
      <c r="G5" s="5" t="inlineStr">
        <is>
          <t>Utilitário Empresa</t>
        </is>
      </c>
      <c r="H5" s="5" t="inlineStr">
        <is>
          <t>GHI7F89</t>
        </is>
      </c>
      <c r="I5" s="6" t="n">
        <v>32210</v>
      </c>
      <c r="J5" s="6" t="n">
        <v>32910</v>
      </c>
      <c r="K5" s="5">
        <f>IF(J5&gt;I5,J5-I5,"")</f>
        <v/>
      </c>
      <c r="L5" s="7">
        <f>IFERROR(VLOOKUP(G5,Listas_Apoio!$A:$E,5,FALSE),0)</f>
        <v/>
      </c>
      <c r="M5" s="8" t="n">
        <v>60</v>
      </c>
      <c r="N5" s="8" t="n">
        <v>0</v>
      </c>
      <c r="O5" s="7">
        <f>IFERROR((K5*L5)+M5+N5,0)</f>
        <v/>
      </c>
      <c r="P5" s="5" t="inlineStr">
        <is>
          <t>Reembolsado</t>
        </is>
      </c>
      <c r="Q5" s="4" t="inlineStr">
        <is>
          <t>Peças entregues</t>
        </is>
      </c>
    </row>
    <row r="6">
      <c r="A6" s="9" t="inlineStr">
        <is>
          <t>03/02/2026</t>
        </is>
      </c>
      <c r="B6" s="10" t="inlineStr">
        <is>
          <t>Ana Souza</t>
        </is>
      </c>
      <c r="C6" s="11" t="inlineStr">
        <is>
          <t>Porto Alegre</t>
        </is>
      </c>
      <c r="D6" s="11" t="inlineStr">
        <is>
          <t>Florianópolis</t>
        </is>
      </c>
      <c r="E6" s="11" t="inlineStr">
        <is>
          <t>Projeto Delta</t>
        </is>
      </c>
      <c r="F6" s="10" t="inlineStr">
        <is>
          <t>Prospecção</t>
        </is>
      </c>
      <c r="G6" s="11" t="inlineStr">
        <is>
          <t>Veículo Alugado</t>
        </is>
      </c>
      <c r="H6" s="11" t="inlineStr">
        <is>
          <t>JKL0G12</t>
        </is>
      </c>
      <c r="I6" s="6" t="n">
        <v>45300</v>
      </c>
      <c r="J6" s="6" t="n">
        <v>45600</v>
      </c>
      <c r="K6" s="11">
        <f>IF(J6&gt;I6,J6-I6,"")</f>
        <v/>
      </c>
      <c r="L6" s="12">
        <f>IFERROR(VLOOKUP(G6,Listas_Apoio!$A:$E,5,FALSE),0)</f>
        <v/>
      </c>
      <c r="M6" s="8" t="n">
        <v>30</v>
      </c>
      <c r="N6" s="8" t="n">
        <v>15</v>
      </c>
      <c r="O6" s="12">
        <f>IFERROR((K6*L6)+M6+N6,0)</f>
        <v/>
      </c>
      <c r="P6" s="11" t="inlineStr">
        <is>
          <t>Pendente</t>
        </is>
      </c>
      <c r="Q6" s="10" t="inlineStr"/>
    </row>
    <row r="7">
      <c r="A7" s="3" t="inlineStr">
        <is>
          <t>10/02/2026</t>
        </is>
      </c>
      <c r="B7" s="4" t="inlineStr">
        <is>
          <t>Carlos Pereira</t>
        </is>
      </c>
      <c r="C7" s="5" t="inlineStr">
        <is>
          <t>Brasília</t>
        </is>
      </c>
      <c r="D7" s="5" t="inlineStr">
        <is>
          <t>Goiânia</t>
        </is>
      </c>
      <c r="E7" s="5" t="inlineStr">
        <is>
          <t>Cliente Alfa</t>
        </is>
      </c>
      <c r="F7" s="4" t="inlineStr">
        <is>
          <t>Suporte ao cliente</t>
        </is>
      </c>
      <c r="G7" s="5" t="inlineStr">
        <is>
          <t>Veículo Próprio</t>
        </is>
      </c>
      <c r="H7" s="5" t="inlineStr">
        <is>
          <t>MNO3H45</t>
        </is>
      </c>
      <c r="I7" s="6" t="n">
        <v>12000</v>
      </c>
      <c r="J7" s="6" t="n">
        <v>12210</v>
      </c>
      <c r="K7" s="5">
        <f>IF(J7&gt;I7,J7-I7,"")</f>
        <v/>
      </c>
      <c r="L7" s="7">
        <f>IFERROR(VLOOKUP(G7,Listas_Apoio!$A:$E,5,FALSE),0)</f>
        <v/>
      </c>
      <c r="M7" s="8" t="n">
        <v>12</v>
      </c>
      <c r="N7" s="8" t="n">
        <v>0</v>
      </c>
      <c r="O7" s="7">
        <f>IFERROR((K7*L7)+M7+N7,0)</f>
        <v/>
      </c>
      <c r="P7" s="5" t="inlineStr">
        <is>
          <t>Aprovado</t>
        </is>
      </c>
      <c r="Q7" s="4" t="inlineStr"/>
    </row>
    <row r="8">
      <c r="A8" s="9" t="inlineStr">
        <is>
          <t>18/02/2026</t>
        </is>
      </c>
      <c r="B8" s="10" t="inlineStr">
        <is>
          <t>Juliana Costa</t>
        </is>
      </c>
      <c r="C8" s="11" t="inlineStr">
        <is>
          <t>Salvador</t>
        </is>
      </c>
      <c r="D8" s="11" t="inlineStr">
        <is>
          <t>Recife</t>
        </is>
      </c>
      <c r="E8" s="11" t="inlineStr">
        <is>
          <t>Projeto Beta</t>
        </is>
      </c>
      <c r="F8" s="10" t="inlineStr">
        <is>
          <t>Entrega de documentos</t>
        </is>
      </c>
      <c r="G8" s="11" t="inlineStr">
        <is>
          <t>Moto Própria</t>
        </is>
      </c>
      <c r="H8" s="11" t="inlineStr">
        <is>
          <t>PQR6I78</t>
        </is>
      </c>
      <c r="I8" s="6" t="n">
        <v>5000</v>
      </c>
      <c r="J8" s="6" t="n">
        <v>5800</v>
      </c>
      <c r="K8" s="11">
        <f>IF(J8&gt;I8,J8-I8,"")</f>
        <v/>
      </c>
      <c r="L8" s="12">
        <f>IFERROR(VLOOKUP(G8,Listas_Apoio!$A:$E,5,FALSE),0)</f>
        <v/>
      </c>
      <c r="M8" s="8" t="n">
        <v>0</v>
      </c>
      <c r="N8" s="8" t="n">
        <v>0</v>
      </c>
      <c r="O8" s="12">
        <f>IFERROR((K8*L8)+M8+N8,0)</f>
        <v/>
      </c>
      <c r="P8" s="11" t="inlineStr">
        <is>
          <t>Reembolsado</t>
        </is>
      </c>
      <c r="Q8" s="10" t="inlineStr">
        <is>
          <t>Sem pedágio na rota</t>
        </is>
      </c>
    </row>
    <row r="9">
      <c r="A9" s="3" t="inlineStr">
        <is>
          <t>02/03/2026</t>
        </is>
      </c>
      <c r="B9" s="4" t="inlineStr">
        <is>
          <t>Rafael Almeida</t>
        </is>
      </c>
      <c r="C9" s="5" t="inlineStr">
        <is>
          <t>Fortaleza</t>
        </is>
      </c>
      <c r="D9" s="5" t="inlineStr">
        <is>
          <t>Natal</t>
        </is>
      </c>
      <c r="E9" s="5" t="inlineStr">
        <is>
          <t>Cliente Gama</t>
        </is>
      </c>
      <c r="F9" s="4" t="inlineStr">
        <is>
          <t>Visita operacional</t>
        </is>
      </c>
      <c r="G9" s="5" t="inlineStr">
        <is>
          <t>Moto da Empresa</t>
        </is>
      </c>
      <c r="H9" s="5" t="inlineStr">
        <is>
          <t>STU9J01</t>
        </is>
      </c>
      <c r="I9" s="6" t="n">
        <v>21000</v>
      </c>
      <c r="J9" s="6" t="n">
        <v>21530</v>
      </c>
      <c r="K9" s="5">
        <f>IF(J9&gt;I9,J9-I9,"")</f>
        <v/>
      </c>
      <c r="L9" s="7">
        <f>IFERROR(VLOOKUP(G9,Listas_Apoio!$A:$E,5,FALSE),0)</f>
        <v/>
      </c>
      <c r="M9" s="8" t="n">
        <v>8</v>
      </c>
      <c r="N9" s="8" t="n">
        <v>0</v>
      </c>
      <c r="O9" s="7">
        <f>IFERROR((K9*L9)+M9+N9,0)</f>
        <v/>
      </c>
      <c r="P9" s="5" t="inlineStr">
        <is>
          <t>Pendente</t>
        </is>
      </c>
      <c r="Q9" s="4" t="inlineStr"/>
    </row>
    <row r="10">
      <c r="A10" s="9" t="inlineStr">
        <is>
          <t>09/03/2026</t>
        </is>
      </c>
      <c r="B10" s="10" t="inlineStr">
        <is>
          <t>Camila Ferreira</t>
        </is>
      </c>
      <c r="C10" s="11" t="inlineStr">
        <is>
          <t>Campinas</t>
        </is>
      </c>
      <c r="D10" s="11" t="inlineStr">
        <is>
          <t>São Paulo</t>
        </is>
      </c>
      <c r="E10" s="11" t="inlineStr">
        <is>
          <t>Projeto Delta</t>
        </is>
      </c>
      <c r="F10" s="10" t="inlineStr">
        <is>
          <t>Treinamento</t>
        </is>
      </c>
      <c r="G10" s="11" t="inlineStr">
        <is>
          <t>Carro da Empresa</t>
        </is>
      </c>
      <c r="H10" s="11" t="inlineStr">
        <is>
          <t>VWX2K34</t>
        </is>
      </c>
      <c r="I10" s="6" t="n">
        <v>88880</v>
      </c>
      <c r="J10" s="6" t="n">
        <v>88980</v>
      </c>
      <c r="K10" s="11">
        <f>IF(J10&gt;I10,J10-I10,"")</f>
        <v/>
      </c>
      <c r="L10" s="12">
        <f>IFERROR(VLOOKUP(G10,Listas_Apoio!$A:$E,5,FALSE),0)</f>
        <v/>
      </c>
      <c r="M10" s="8" t="n">
        <v>20</v>
      </c>
      <c r="N10" s="8" t="n">
        <v>12</v>
      </c>
      <c r="O10" s="12">
        <f>IFERROR((K10*L10)+M10+N10,0)</f>
        <v/>
      </c>
      <c r="P10" s="11" t="inlineStr">
        <is>
          <t>Aprovado</t>
        </is>
      </c>
      <c r="Q10" s="10" t="inlineStr"/>
    </row>
    <row r="11">
      <c r="A11" s="3" t="inlineStr">
        <is>
          <t>16/03/2026</t>
        </is>
      </c>
      <c r="B11" s="4" t="inlineStr">
        <is>
          <t>Lucas Rodrigues</t>
        </is>
      </c>
      <c r="C11" s="5" t="inlineStr">
        <is>
          <t>Recife</t>
        </is>
      </c>
      <c r="D11" s="5" t="inlineStr">
        <is>
          <t>Maceió</t>
        </is>
      </c>
      <c r="E11" s="5" t="inlineStr">
        <is>
          <t>Cliente Alfa</t>
        </is>
      </c>
      <c r="F11" s="4" t="inlineStr">
        <is>
          <t>Auditoria interna</t>
        </is>
      </c>
      <c r="G11" s="5" t="inlineStr">
        <is>
          <t>Veículo Próprio</t>
        </is>
      </c>
      <c r="H11" s="5" t="inlineStr">
        <is>
          <t>YZA5L67</t>
        </is>
      </c>
      <c r="I11" s="6" t="n">
        <v>9800</v>
      </c>
      <c r="J11" s="6" t="n">
        <v>10060</v>
      </c>
      <c r="K11" s="5">
        <f>IF(J11&gt;I11,J11-I11,"")</f>
        <v/>
      </c>
      <c r="L11" s="7">
        <f>IFERROR(VLOOKUP(G11,Listas_Apoio!$A:$E,5,FALSE),0)</f>
        <v/>
      </c>
      <c r="M11" s="8" t="n">
        <v>15</v>
      </c>
      <c r="N11" s="8" t="n">
        <v>0</v>
      </c>
      <c r="O11" s="7">
        <f>IFERROR((K11*L11)+M11+N11,0)</f>
        <v/>
      </c>
      <c r="P11" s="5" t="inlineStr">
        <is>
          <t>Pendente</t>
        </is>
      </c>
      <c r="Q11" s="4" t="inlineStr"/>
    </row>
    <row r="12">
      <c r="A12" s="9" t="inlineStr">
        <is>
          <t>23/03/2026</t>
        </is>
      </c>
      <c r="B12" s="10" t="inlineStr">
        <is>
          <t>Fernanda Lima</t>
        </is>
      </c>
      <c r="C12" s="11" t="inlineStr">
        <is>
          <t>Curitiba</t>
        </is>
      </c>
      <c r="D12" s="11" t="inlineStr">
        <is>
          <t>Joinville</t>
        </is>
      </c>
      <c r="E12" s="11" t="inlineStr">
        <is>
          <t>Projeto Beta</t>
        </is>
      </c>
      <c r="F12" s="10" t="inlineStr">
        <is>
          <t>Acompanhamento de obra</t>
        </is>
      </c>
      <c r="G12" s="11" t="inlineStr">
        <is>
          <t>Utilitário Empresa</t>
        </is>
      </c>
      <c r="H12" s="11" t="inlineStr">
        <is>
          <t>BCD8M90</t>
        </is>
      </c>
      <c r="I12" s="6" t="n">
        <v>40000</v>
      </c>
      <c r="J12" s="6" t="n">
        <v>40130</v>
      </c>
      <c r="K12" s="11">
        <f>IF(J12&gt;I12,J12-I12,"")</f>
        <v/>
      </c>
      <c r="L12" s="12">
        <f>IFERROR(VLOOKUP(G12,Listas_Apoio!$A:$E,5,FALSE),0)</f>
        <v/>
      </c>
      <c r="M12" s="8" t="n">
        <v>10</v>
      </c>
      <c r="N12" s="8" t="n">
        <v>5</v>
      </c>
      <c r="O12" s="12">
        <f>IFERROR((K12*L12)+M12+N12,0)</f>
        <v/>
      </c>
      <c r="P12" s="11" t="inlineStr">
        <is>
          <t>Reembolsado</t>
        </is>
      </c>
      <c r="Q12" s="10" t="inlineStr"/>
    </row>
    <row r="13">
      <c r="A13" s="13" t="n"/>
      <c r="B13" s="13" t="n"/>
      <c r="C13" s="13" t="n"/>
      <c r="D13" s="13" t="n"/>
      <c r="E13" s="13" t="n"/>
      <c r="F13" s="13" t="inlineStr">
        <is>
          <t>TOTAIS</t>
        </is>
      </c>
      <c r="G13" s="13" t="n"/>
      <c r="H13" s="13" t="n"/>
      <c r="I13" s="13" t="n"/>
      <c r="J13" s="13" t="n"/>
      <c r="K13" s="14">
        <f>SUM(K3:K12)</f>
        <v/>
      </c>
      <c r="L13" s="13" t="n"/>
      <c r="M13" s="14">
        <f>SUM(M3:M12)</f>
        <v/>
      </c>
      <c r="N13" s="14">
        <f>SUM(N3:N12)</f>
        <v/>
      </c>
      <c r="O13" s="14">
        <f>SUM(O3:O12)</f>
        <v/>
      </c>
      <c r="P13" s="13" t="n"/>
      <c r="Q13" s="13" t="n"/>
    </row>
  </sheetData>
  <mergeCells count="1">
    <mergeCell ref="A1:Q1"/>
  </mergeCells>
  <conditionalFormatting sqref="P3:P12">
    <cfRule type="expression" priority="1" dxfId="0" stopIfTrue="1">
      <formula>P3="Pendente"</formula>
    </cfRule>
    <cfRule type="expression" priority="2" dxfId="1" stopIfTrue="1">
      <formula>OR(P3="Aprovado",P3="Reembolsado")</formula>
    </cfRule>
  </conditionalFormatting>
  <dataValidations count="3">
    <dataValidation sqref="G3:G42" showErrorMessage="1" showInputMessage="1" allowBlank="1" type="list">
      <formula1>='Listas_Apoio'!$A$4:$A$9</formula1>
    </dataValidation>
    <dataValidation sqref="P3:P42" showErrorMessage="1" showInputMessage="1" allowBlank="1" type="list">
      <formula1>='Listas_Apoio'!$I$4:$I$6</formula1>
    </dataValidation>
    <dataValidation sqref="E3:E42" showErrorMessage="1" showInputMessage="1" allowBlank="1" type="list">
      <formula1>='Listas_Apoio'!$G$4:$G$11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6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16" customWidth="1" min="4" max="4"/>
    <col width="14" customWidth="1" min="5" max="5"/>
    <col width="16" customWidth="1" min="7" max="7"/>
    <col width="16" customWidth="1" min="8" max="8"/>
  </cols>
  <sheetData>
    <row r="1" ht="26" customHeight="1">
      <c r="A1" s="15" t="inlineStr">
        <is>
          <t>DASHBOARD GERENCIAL - KM RODADO</t>
        </is>
      </c>
    </row>
    <row r="2"/>
    <row r="3">
      <c r="A3" s="2" t="inlineStr">
        <is>
          <t>Indicador</t>
        </is>
      </c>
      <c r="B3" s="2" t="inlineStr">
        <is>
          <t>Valor</t>
        </is>
      </c>
    </row>
    <row r="4">
      <c r="A4" s="16" t="inlineStr">
        <is>
          <t>Total de viagens</t>
        </is>
      </c>
      <c r="B4" s="16">
        <f>COUNTA(Lançamentos_KM!A3:A12)</f>
        <v/>
      </c>
    </row>
    <row r="5">
      <c r="A5" s="17" t="inlineStr">
        <is>
          <t>KM total rodado</t>
        </is>
      </c>
      <c r="B5" s="17">
        <f>SUM(Lançamentos_KM!K3:K12)</f>
        <v/>
      </c>
    </row>
    <row r="6">
      <c r="A6" s="16" t="inlineStr">
        <is>
          <t>Total de reembolso (R$)</t>
        </is>
      </c>
      <c r="B6" s="18">
        <f>SUM(Lançamentos_KM!O3:O12)</f>
        <v/>
      </c>
    </row>
    <row r="7">
      <c r="A7" s="17" t="inlineStr">
        <is>
          <t>Custo médio por KM (R$)</t>
        </is>
      </c>
      <c r="B7" s="19">
        <f>IFERROR(SUM(Lançamentos_KM!O3:O12)/SUM(Lançamentos_KM!K3:K12),0)</f>
        <v/>
      </c>
    </row>
    <row r="8">
      <c r="A8" s="16" t="inlineStr">
        <is>
          <t>Pedágios totais (R$)</t>
        </is>
      </c>
      <c r="B8" s="18">
        <f>SUM(Lançamentos_KM!M3:M12)</f>
        <v/>
      </c>
    </row>
    <row r="9">
      <c r="A9" s="17" t="inlineStr">
        <is>
          <t>Estacionamento total (R$)</t>
        </is>
      </c>
      <c r="B9" s="19">
        <f>SUM(Lançamentos_KM!N3:N12)</f>
        <v/>
      </c>
    </row>
    <row r="10">
      <c r="A10" s="16" t="inlineStr">
        <is>
          <t>Trajetos pendentes</t>
        </is>
      </c>
      <c r="B10" s="16">
        <f>COUNTIF(Lançamentos_KM!P3:P12,"Pendente")</f>
        <v/>
      </c>
    </row>
    <row r="11">
      <c r="A11" s="17" t="inlineStr">
        <is>
          <t>% de trajetos pendentes</t>
        </is>
      </c>
      <c r="B11" s="20">
        <f>IFERROR(COUNTIF(Lançamentos_KM!P3:P12,"Pendente")/COUNTA(Lançamentos_KM!A3:A12),0)</f>
        <v/>
      </c>
    </row>
    <row r="12"/>
    <row r="13">
      <c r="A13" s="21" t="inlineStr">
        <is>
          <t>KM por Cliente/Projeto</t>
        </is>
      </c>
      <c r="D13" s="21" t="inlineStr">
        <is>
          <t>KM por Mês (2026)</t>
        </is>
      </c>
      <c r="G13" s="21" t="inlineStr">
        <is>
          <t>Reembolso por Status</t>
        </is>
      </c>
    </row>
    <row r="14">
      <c r="A14" s="22" t="inlineStr">
        <is>
          <t>Cliente/Projeto</t>
        </is>
      </c>
      <c r="B14" s="22" t="inlineStr">
        <is>
          <t>KM Rodado</t>
        </is>
      </c>
      <c r="D14" s="22" t="inlineStr">
        <is>
          <t>Mês</t>
        </is>
      </c>
      <c r="E14" s="22" t="inlineStr">
        <is>
          <t>KM Rodado</t>
        </is>
      </c>
      <c r="G14" s="22" t="inlineStr">
        <is>
          <t>Status</t>
        </is>
      </c>
      <c r="H14" s="22" t="inlineStr">
        <is>
          <t>Total Reembolso</t>
        </is>
      </c>
    </row>
    <row r="15">
      <c r="A15" s="17" t="inlineStr">
        <is>
          <t>Cliente Alfa</t>
        </is>
      </c>
      <c r="B15" s="17">
        <f>SUMIF(Lançamentos_KM!E$3:E$12,A15,Lançamentos_KM!K$3:K$12)</f>
        <v/>
      </c>
      <c r="D15" s="17" t="inlineStr">
        <is>
          <t>Janeiro</t>
        </is>
      </c>
      <c r="E15" s="17">
        <f>IFERROR(SUMPRODUCT((MONTH(Lançamentos_KM!$A$3:$A$12)=1)*(Lançamentos_KM!$K$3:$K$12)),0)</f>
        <v/>
      </c>
      <c r="G15" s="17" t="inlineStr">
        <is>
          <t>Pendente</t>
        </is>
      </c>
      <c r="H15" s="19">
        <f>SUMIF(Lançamentos_KM!P$3:P$12,G15,Lançamentos_KM!O$3:O$12)</f>
        <v/>
      </c>
    </row>
    <row r="16">
      <c r="A16" s="16" t="inlineStr">
        <is>
          <t>Projeto Beta</t>
        </is>
      </c>
      <c r="B16" s="16">
        <f>SUMIF(Lançamentos_KM!E$3:E$12,A16,Lançamentos_KM!K$3:K$12)</f>
        <v/>
      </c>
      <c r="D16" s="16" t="inlineStr">
        <is>
          <t>Fevereiro</t>
        </is>
      </c>
      <c r="E16" s="16">
        <f>IFERROR(SUMPRODUCT((MONTH(Lançamentos_KM!$A$3:$A$12)=2)*(Lançamentos_KM!$K$3:$K$12)),0)</f>
        <v/>
      </c>
      <c r="G16" s="16" t="inlineStr">
        <is>
          <t>Aprovado</t>
        </is>
      </c>
      <c r="H16" s="18">
        <f>SUMIF(Lançamentos_KM!P$3:P$12,G16,Lançamentos_KM!O$3:O$12)</f>
        <v/>
      </c>
    </row>
    <row r="17">
      <c r="A17" s="17" t="inlineStr">
        <is>
          <t>Cliente Gama</t>
        </is>
      </c>
      <c r="B17" s="17">
        <f>SUMIF(Lançamentos_KM!E$3:E$12,A17,Lançamentos_KM!K$3:K$12)</f>
        <v/>
      </c>
      <c r="D17" s="17" t="inlineStr">
        <is>
          <t>Março</t>
        </is>
      </c>
      <c r="E17" s="17">
        <f>IFERROR(SUMPRODUCT((MONTH(Lançamentos_KM!$A$3:$A$12)=3)*(Lançamentos_KM!$K$3:$K$12)),0)</f>
        <v/>
      </c>
      <c r="G17" s="17" t="inlineStr">
        <is>
          <t>Reembolsado</t>
        </is>
      </c>
      <c r="H17" s="19">
        <f>SUMIF(Lançamentos_KM!P$3:P$12,G17,Lançamentos_KM!O$3:O$12)</f>
        <v/>
      </c>
    </row>
    <row r="18">
      <c r="A18" s="16" t="inlineStr">
        <is>
          <t>Projeto Delta</t>
        </is>
      </c>
      <c r="B18" s="16">
        <f>SUMIF(Lançamentos_KM!E$3:E$12,A18,Lançamentos_KM!K$3:K$12)</f>
        <v/>
      </c>
      <c r="D18" s="16" t="inlineStr">
        <is>
          <t>Abril</t>
        </is>
      </c>
      <c r="E18" s="16">
        <f>IFERROR(SUMPRODUCT((MONTH(Lançamentos_KM!$A$3:$A$12)=4)*(Lançamentos_KM!$K$3:$K$12)),0)</f>
        <v/>
      </c>
    </row>
    <row r="19">
      <c r="D19" s="17" t="inlineStr">
        <is>
          <t>Maio</t>
        </is>
      </c>
      <c r="E19" s="17">
        <f>IFERROR(SUMPRODUCT((MONTH(Lançamentos_KM!$A$3:$A$12)=5)*(Lançamentos_KM!$K$3:$K$12)),0)</f>
        <v/>
      </c>
    </row>
    <row r="20">
      <c r="D20" s="16" t="inlineStr">
        <is>
          <t>Junho</t>
        </is>
      </c>
      <c r="E20" s="16">
        <f>IFERROR(SUMPRODUCT((MONTH(Lançamentos_KM!$A$3:$A$12)=6)*(Lançamentos_KM!$K$3:$K$12)),0)</f>
        <v/>
      </c>
    </row>
    <row r="21">
      <c r="D21" s="17" t="inlineStr">
        <is>
          <t>Julho</t>
        </is>
      </c>
      <c r="E21" s="17">
        <f>IFERROR(SUMPRODUCT((MONTH(Lançamentos_KM!$A$3:$A$12)=7)*(Lançamentos_KM!$K$3:$K$12)),0)</f>
        <v/>
      </c>
    </row>
    <row r="22">
      <c r="D22" s="16" t="inlineStr">
        <is>
          <t>Agosto</t>
        </is>
      </c>
      <c r="E22" s="16">
        <f>IFERROR(SUMPRODUCT((MONTH(Lançamentos_KM!$A$3:$A$12)=8)*(Lançamentos_KM!$K$3:$K$12)),0)</f>
        <v/>
      </c>
    </row>
    <row r="23">
      <c r="D23" s="17" t="inlineStr">
        <is>
          <t>Setembro</t>
        </is>
      </c>
      <c r="E23" s="17">
        <f>IFERROR(SUMPRODUCT((MONTH(Lançamentos_KM!$A$3:$A$12)=9)*(Lançamentos_KM!$K$3:$K$12)),0)</f>
        <v/>
      </c>
    </row>
    <row r="24">
      <c r="D24" s="16" t="inlineStr">
        <is>
          <t>Outubro</t>
        </is>
      </c>
      <c r="E24" s="16">
        <f>IFERROR(SUMPRODUCT((MONTH(Lançamentos_KM!$A$3:$A$12)=10)*(Lançamentos_KM!$K$3:$K$12)),0)</f>
        <v/>
      </c>
    </row>
    <row r="25">
      <c r="D25" s="17" t="inlineStr">
        <is>
          <t>Novembro</t>
        </is>
      </c>
      <c r="E25" s="17">
        <f>IFERROR(SUMPRODUCT((MONTH(Lançamentos_KM!$A$3:$A$12)=11)*(Lançamentos_KM!$K$3:$K$12)),0)</f>
        <v/>
      </c>
    </row>
    <row r="26">
      <c r="D26" s="16" t="inlineStr">
        <is>
          <t>Dezembro</t>
        </is>
      </c>
      <c r="E26" s="16">
        <f>IFERROR(SUMPRODUCT((MONTH(Lançamentos_KM!$A$3:$A$12)=12)*(Lançamentos_KM!$K$3:$K$12)),0)</f>
        <v/>
      </c>
    </row>
  </sheetData>
  <mergeCells count="4">
    <mergeCell ref="A1:F1"/>
    <mergeCell ref="A13:B13"/>
    <mergeCell ref="D13:E13"/>
    <mergeCell ref="G13:H13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7"/>
  <sheetViews>
    <sheetView workbookViewId="0">
      <selection activeCell="A1" sqref="A1"/>
    </sheetView>
  </sheetViews>
  <sheetFormatPr baseColWidth="8" defaultRowHeight="15"/>
  <cols>
    <col width="20" customWidth="1" min="1" max="1"/>
    <col width="10" customWidth="1" min="2" max="2"/>
    <col width="12" customWidth="1" min="3" max="3"/>
    <col width="14" customWidth="1" min="4" max="4"/>
    <col width="14" customWidth="1" min="5" max="5"/>
    <col width="3" customWidth="1" min="6" max="6"/>
    <col width="18" customWidth="1" min="7" max="7"/>
    <col width="3" customWidth="1" min="8" max="8"/>
    <col width="16" customWidth="1" min="9" max="9"/>
    <col width="3" customWidth="1" min="10" max="10"/>
    <col width="18" customWidth="1" min="11" max="11"/>
  </cols>
  <sheetData>
    <row r="1">
      <c r="A1" s="21" t="inlineStr">
        <is>
          <t>Tabela de Veículos</t>
        </is>
      </c>
      <c r="G1" s="21" t="inlineStr">
        <is>
          <t>Clientes/Projetos</t>
        </is>
      </c>
      <c r="I1" s="21" t="inlineStr">
        <is>
          <t>Status</t>
        </is>
      </c>
      <c r="K1" s="21" t="inlineStr">
        <is>
          <t>Cidades</t>
        </is>
      </c>
    </row>
    <row r="2">
      <c r="A2" s="2" t="inlineStr">
        <is>
          <t>Veículo</t>
        </is>
      </c>
      <c r="B2" s="2" t="inlineStr">
        <is>
          <t>Placa</t>
        </is>
      </c>
      <c r="C2" s="2" t="inlineStr">
        <is>
          <t>Tipo</t>
        </is>
      </c>
      <c r="D2" s="2" t="inlineStr">
        <is>
          <t>Km_por_Litro</t>
        </is>
      </c>
      <c r="E2" s="2" t="inlineStr">
        <is>
          <t>Tarifa_R$/KM</t>
        </is>
      </c>
      <c r="G2" s="23" t="inlineStr">
        <is>
          <t>Cliente/Projeto</t>
        </is>
      </c>
      <c r="I2" s="23" t="inlineStr">
        <is>
          <t>Status</t>
        </is>
      </c>
      <c r="K2" s="23" t="inlineStr">
        <is>
          <t>Cidade</t>
        </is>
      </c>
    </row>
    <row r="3">
      <c r="A3" s="17" t="inlineStr">
        <is>
          <t>Veículo Próprio</t>
        </is>
      </c>
      <c r="B3" s="17" t="inlineStr">
        <is>
          <t>-</t>
        </is>
      </c>
      <c r="C3" s="17" t="inlineStr">
        <is>
          <t>Passeio</t>
        </is>
      </c>
      <c r="D3" s="17" t="n">
        <v>12</v>
      </c>
      <c r="E3" s="19" t="n">
        <v>1.1</v>
      </c>
      <c r="G3" s="17" t="inlineStr">
        <is>
          <t>Cliente Alfa</t>
        </is>
      </c>
      <c r="I3" s="17" t="inlineStr">
        <is>
          <t>Pendente</t>
        </is>
      </c>
      <c r="K3" s="17" t="inlineStr">
        <is>
          <t>São Paulo</t>
        </is>
      </c>
    </row>
    <row r="4">
      <c r="A4" s="16" t="inlineStr">
        <is>
          <t>Carro da Empresa</t>
        </is>
      </c>
      <c r="B4" s="16" t="inlineStr">
        <is>
          <t>-</t>
        </is>
      </c>
      <c r="C4" s="16" t="inlineStr">
        <is>
          <t>Passeio</t>
        </is>
      </c>
      <c r="D4" s="16" t="n">
        <v>10</v>
      </c>
      <c r="E4" s="18" t="n">
        <v>0.8</v>
      </c>
      <c r="G4" s="16" t="inlineStr">
        <is>
          <t>Projeto Beta</t>
        </is>
      </c>
      <c r="I4" s="16" t="inlineStr">
        <is>
          <t>Aprovado</t>
        </is>
      </c>
      <c r="K4" s="16" t="inlineStr">
        <is>
          <t>Rio de Janeiro</t>
        </is>
      </c>
    </row>
    <row r="5">
      <c r="A5" s="17" t="inlineStr">
        <is>
          <t>Moto Própria</t>
        </is>
      </c>
      <c r="B5" s="17" t="inlineStr">
        <is>
          <t>-</t>
        </is>
      </c>
      <c r="C5" s="17" t="inlineStr">
        <is>
          <t>Moto</t>
        </is>
      </c>
      <c r="D5" s="17" t="n">
        <v>35</v>
      </c>
      <c r="E5" s="19" t="n">
        <v>0.6</v>
      </c>
      <c r="G5" s="17" t="inlineStr">
        <is>
          <t>Cliente Gama</t>
        </is>
      </c>
      <c r="I5" s="17" t="inlineStr">
        <is>
          <t>Reembolsado</t>
        </is>
      </c>
      <c r="K5" s="17" t="inlineStr">
        <is>
          <t>Belo Horizonte</t>
        </is>
      </c>
    </row>
    <row r="6">
      <c r="A6" s="16" t="inlineStr">
        <is>
          <t>Utilitário Empresa</t>
        </is>
      </c>
      <c r="B6" s="16" t="inlineStr">
        <is>
          <t>-</t>
        </is>
      </c>
      <c r="C6" s="16" t="inlineStr">
        <is>
          <t>Utilitário</t>
        </is>
      </c>
      <c r="D6" s="16" t="n">
        <v>8</v>
      </c>
      <c r="E6" s="18" t="n">
        <v>1.3</v>
      </c>
      <c r="G6" s="16" t="inlineStr">
        <is>
          <t>Projeto Delta</t>
        </is>
      </c>
      <c r="K6" s="16" t="inlineStr">
        <is>
          <t>Curitiba</t>
        </is>
      </c>
    </row>
    <row r="7">
      <c r="A7" s="17" t="inlineStr">
        <is>
          <t>Veículo Alugado</t>
        </is>
      </c>
      <c r="B7" s="17" t="inlineStr">
        <is>
          <t>-</t>
        </is>
      </c>
      <c r="C7" s="17" t="inlineStr">
        <is>
          <t>Passeio</t>
        </is>
      </c>
      <c r="D7" s="17" t="n">
        <v>11</v>
      </c>
      <c r="E7" s="19" t="n">
        <v>1</v>
      </c>
      <c r="G7" s="17" t="inlineStr">
        <is>
          <t>Cliente Épsilon</t>
        </is>
      </c>
      <c r="K7" s="17" t="inlineStr">
        <is>
          <t>Porto Alegre</t>
        </is>
      </c>
    </row>
    <row r="8">
      <c r="A8" s="16" t="inlineStr">
        <is>
          <t>Moto da Empresa</t>
        </is>
      </c>
      <c r="B8" s="16" t="inlineStr">
        <is>
          <t>-</t>
        </is>
      </c>
      <c r="C8" s="16" t="inlineStr">
        <is>
          <t>Moto</t>
        </is>
      </c>
      <c r="D8" s="16" t="n">
        <v>30</v>
      </c>
      <c r="E8" s="18" t="n">
        <v>0.55</v>
      </c>
      <c r="G8" s="16" t="inlineStr">
        <is>
          <t>Projeto Zeta</t>
        </is>
      </c>
      <c r="K8" s="16" t="inlineStr">
        <is>
          <t>Salvador</t>
        </is>
      </c>
    </row>
    <row r="9">
      <c r="G9" s="17" t="inlineStr">
        <is>
          <t>Cliente Ômega</t>
        </is>
      </c>
      <c r="K9" s="17" t="inlineStr">
        <is>
          <t>Recife</t>
        </is>
      </c>
    </row>
    <row r="10">
      <c r="G10" s="16" t="inlineStr">
        <is>
          <t>Projeto Sigma</t>
        </is>
      </c>
      <c r="K10" s="16" t="inlineStr">
        <is>
          <t>Fortaleza</t>
        </is>
      </c>
    </row>
    <row r="11">
      <c r="K11" s="17" t="inlineStr">
        <is>
          <t>Brasília</t>
        </is>
      </c>
    </row>
    <row r="12">
      <c r="K12" s="16" t="inlineStr">
        <is>
          <t>Goiânia</t>
        </is>
      </c>
    </row>
    <row r="13">
      <c r="K13" s="17" t="inlineStr">
        <is>
          <t>Florianópolis</t>
        </is>
      </c>
    </row>
    <row r="14">
      <c r="K14" s="16" t="inlineStr">
        <is>
          <t>Campinas</t>
        </is>
      </c>
    </row>
    <row r="15">
      <c r="K15" s="17" t="inlineStr">
        <is>
          <t>Maceió</t>
        </is>
      </c>
    </row>
    <row r="16">
      <c r="K16" s="16" t="inlineStr">
        <is>
          <t>Natal</t>
        </is>
      </c>
    </row>
    <row r="17">
      <c r="K17" s="17" t="inlineStr">
        <is>
          <t>Joinville</t>
        </is>
      </c>
    </row>
  </sheetData>
  <mergeCells count="2">
    <mergeCell ref="A1:E1"/>
    <mergeCell ref="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0"/>
  <sheetViews>
    <sheetView workbookViewId="0">
      <selection activeCell="A1" sqref="A1"/>
    </sheetView>
  </sheetViews>
  <sheetFormatPr baseColWidth="8" defaultRowHeight="15"/>
  <cols>
    <col width="24" customWidth="1" min="1" max="1"/>
    <col width="90" customWidth="1" min="2" max="2"/>
  </cols>
  <sheetData>
    <row r="1" ht="26" customHeight="1">
      <c r="A1" s="15" t="inlineStr">
        <is>
          <t>INSTRUÇÕES DE USO — CONTROLE DE KM RODADO</t>
        </is>
      </c>
    </row>
    <row r="2"/>
    <row r="3" ht="45" customHeight="1">
      <c r="A3" s="24" t="inlineStr">
        <is>
          <t>1. Lançamentos_KM</t>
        </is>
      </c>
      <c r="B3" s="25" t="inlineStr">
        <is>
          <t>Registre cada viagem em uma linha: data, colaborador, origem, destino, cliente/projeto, finalidade, veículo utilizado e placa. Preencha KM_Anterior e KM_Atual (células em amarelo) — o KM_Rodado é calculado automaticamente.</t>
        </is>
      </c>
    </row>
    <row r="4" ht="45" customHeight="1">
      <c r="A4" s="26" t="inlineStr">
        <is>
          <t>2. Tarifa e reembolso</t>
        </is>
      </c>
      <c r="B4" s="27" t="inlineStr">
        <is>
          <t>A Tarifa_R$/KM é buscada automaticamente na aba Listas_Apoio conforme o veículo selecionado. O Total_Reembolso soma (KM x Tarifa) + Pedágios + Estacionamento, calculado automaticamente.</t>
        </is>
      </c>
    </row>
    <row r="5" ht="45" customHeight="1">
      <c r="A5" s="24" t="inlineStr">
        <is>
          <t>3. Status da viagem</t>
        </is>
      </c>
      <c r="B5" s="25" t="inlineStr">
        <is>
          <t>Selecione o Status usando a lista suspensa: Pendente, Aprovado ou Reembolsado. Linhas pendentes aparecem destacadas em vermelho; aprovadas/reembolsadas em verde.</t>
        </is>
      </c>
    </row>
    <row r="6" ht="45" customHeight="1">
      <c r="A6" s="26" t="inlineStr">
        <is>
          <t>4. Atualização de KM</t>
        </is>
      </c>
      <c r="B6" s="27" t="inlineStr">
        <is>
          <t>Sempre utilize o KM_Atual da última viagem como KM_Anterior da próxima viagem do mesmo veículo, garantindo consistência no odômetro.</t>
        </is>
      </c>
    </row>
    <row r="7" ht="45" customHeight="1">
      <c r="A7" s="24" t="inlineStr">
        <is>
          <t>5. Resumo_Dashboard</t>
        </is>
      </c>
      <c r="B7" s="25" t="inlineStr">
        <is>
          <t>Consulte indicadores como total de viagens, KM total, reembolso total, custo médio por KM e percentual de pendências. Os gráficos mostram KM por cliente/projeto, evolução mensal e distribuição do reembolso por status.</t>
        </is>
      </c>
    </row>
    <row r="8" ht="45" customHeight="1">
      <c r="A8" s="26" t="inlineStr">
        <is>
          <t>6. Listas_Apoio</t>
        </is>
      </c>
      <c r="B8" s="27" t="inlineStr">
        <is>
          <t>Contém as tabelas de veículos, clientes/projetos, status e cidades usadas nas listas suspensas e nas buscas automáticas (VLOOKUP). Não altere os nomes sem atualizar os lançamentos.</t>
        </is>
      </c>
    </row>
    <row r="9" ht="45" customHeight="1">
      <c r="A9" s="24" t="inlineStr">
        <is>
          <t>7. Comprovação de despesas</t>
        </is>
      </c>
      <c r="B9" s="25" t="inlineStr">
        <is>
          <t>Pedágios e estacionamento devem ser lançados apenas mediante comprovante (nota fiscal ou recibo). O reembolso segue a política interna da empresa; guarde os comprovantes para auditoria.</t>
        </is>
      </c>
    </row>
    <row r="10" ht="45" customHeight="1">
      <c r="A10" s="26" t="inlineStr">
        <is>
          <t>8. Boas práticas</t>
        </is>
      </c>
      <c r="B10" s="27" t="inlineStr">
        <is>
          <t>Lance as viagens em até 48h após a realização, revise o status semanalmente e mantenha as observações claras para facilitar a aprovação.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2026-07-14T03:04:43Z</dcterms:created>
  <dcterms:modified xmlns:dcterms="http://purl.org/dc/terms/" xmlns:xsi="http://www.w3.org/2001/XMLSchema-instance" xsi:type="dcterms:W3CDTF">2026-07-14T03:04:43Z</dcterms:modified>
</cp:coreProperties>
</file>