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'Lançamentos'!$A$1:$V$101</definedName>
    <definedName name="_xlnm._FilterDatabase" localSheetId="1" hidden="1">'Resumo'!$A$14:$I$114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R$&quot; #.##0,00"/>
  </numFmts>
  <fonts count="7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11827"/>
      <sz val="10"/>
    </font>
    <font>
      <name val="Aptos"/>
      <color rgb="000F172A"/>
      <sz val="10"/>
    </font>
    <font>
      <name val="Aptos Display"/>
      <b val="1"/>
      <color rgb="00FFFFFF"/>
      <sz val="16"/>
    </font>
    <font>
      <name val="Aptos"/>
      <b val="1"/>
      <color rgb="000F172A"/>
      <sz val="11"/>
    </font>
    <font>
      <name val="Aptos Display"/>
      <b val="1"/>
      <color rgb="00111827"/>
      <sz val="15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0FDFA"/>
      </patternFill>
    </fill>
    <fill>
      <patternFill patternType="solid">
        <fgColor rgb="0006B6D4"/>
      </patternFill>
    </fill>
    <fill>
      <patternFill patternType="solid">
        <fgColor rgb="00ECFE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2" fontId="2" fillId="4" borderId="1" applyAlignment="1" pivotButton="0" quotePrefix="0" xfId="0">
      <alignment horizontal="center" vertical="center"/>
    </xf>
    <xf numFmtId="9" fontId="2" fillId="4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4" fillId="7" borderId="0" applyAlignment="1" pivotButton="0" quotePrefix="0" xfId="0">
      <alignment horizontal="left" vertical="center"/>
    </xf>
    <xf numFmtId="0" fontId="5" fillId="8" borderId="1" applyAlignment="1" pivotButton="0" quotePrefix="0" xfId="0">
      <alignment horizontal="center" vertical="center"/>
    </xf>
    <xf numFmtId="0" fontId="1" fillId="9" borderId="1" applyAlignment="1" pivotButton="0" quotePrefix="0" xfId="0">
      <alignment horizontal="center" vertical="center"/>
    </xf>
    <xf numFmtId="2" fontId="6" fillId="10" borderId="1" applyAlignment="1" pivotButton="0" quotePrefix="0" xfId="0">
      <alignment horizontal="center" vertical="center"/>
    </xf>
    <xf numFmtId="165" fontId="6" fillId="10" borderId="1" applyAlignment="1" pivotButton="0" quotePrefix="0" xfId="0">
      <alignment horizontal="center" vertical="center"/>
    </xf>
    <xf numFmtId="9" fontId="6" fillId="10" borderId="1" applyAlignment="1" pivotButton="0" quotePrefix="0" xfId="0">
      <alignment horizontal="center" vertical="center"/>
    </xf>
    <xf numFmtId="1" fontId="6" fillId="10" borderId="1" applyAlignment="1" pivotButton="0" quotePrefix="0" xfId="0">
      <alignment horizontal="center" vertical="center"/>
    </xf>
    <xf numFmtId="0" fontId="1" fillId="11" borderId="0" applyAlignment="1" pivotButton="0" quotePrefix="0" xfId="0">
      <alignment horizontal="left" vertical="center"/>
    </xf>
    <xf numFmtId="0" fontId="1" fillId="11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/>
    </xf>
    <xf numFmtId="0" fontId="1" fillId="9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8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6" fillId="10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Aptos"/>
        <b val="1"/>
        <color rgb="00DC2626"/>
        <sz val="10"/>
      </font>
    </dxf>
    <dxf>
      <font>
        <name val="Aptos"/>
        <b val="1"/>
        <color rgb="0016A34A"/>
        <sz val="10"/>
      </font>
      <fill>
        <patternFill patternType="solid">
          <fgColor rgb="00DCFCE7"/>
        </patternFill>
      </fill>
    </dxf>
    <dxf>
      <font>
        <name val="Aptos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estimado por colaborador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'Resumo'!D14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solidFill>
                <a:srgbClr val="111827"/>
              </a:solidFill>
              <a:prstDash val="solid"/>
            </a:ln>
          </spPr>
          <cat>
            <numRef>
              <f>'Resumo'!$B$15:$B$114</f>
            </numRef>
          </cat>
          <val>
            <numRef>
              <f>'Resumo'!$D$15:$D$114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Colaborador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estimado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extras 50% versus 100%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'Resumo'!H14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'Resumo'!$B$15:$B$114</f>
            </numRef>
          </cat>
          <val>
            <numRef>
              <f>'Resumo'!$H$15:$H$114</f>
            </numRef>
          </val>
        </ser>
        <ser>
          <idx val="1"/>
          <order val="1"/>
          <tx>
            <strRef>
              <f>'Resumo'!I14</f>
            </strRef>
          </tx>
          <spPr>
            <a:solidFill xmlns:a="http://schemas.openxmlformats.org/drawingml/2006/main">
              <a:srgbClr val="111827"/>
            </a:solidFill>
            <a:ln xmlns:a="http://schemas.openxmlformats.org/drawingml/2006/main">
              <a:prstDash val="solid"/>
            </a:ln>
          </spPr>
          <cat>
            <numRef>
              <f>'Resumo'!$B$15:$B$114</f>
            </numRef>
          </cat>
          <val>
            <numRef>
              <f>'Resumo'!$I$15:$I$114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 extras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Colaborador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dos lançamentos por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'Resumo'!L14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'Resumo'!$K$15:$K$114</f>
            </numRef>
          </cat>
          <val>
            <numRef>
              <f>'Resumo'!$L$15:$L$114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10</col>
      <colOff>0</colOff>
      <row>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35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2" customWidth="1" min="3" max="3"/>
    <col width="17" customWidth="1" min="4" max="4"/>
    <col width="24" customWidth="1" min="5" max="5"/>
    <col width="17" customWidth="1" min="6" max="6"/>
    <col width="18" customWidth="1" min="7" max="7"/>
    <col width="18" customWidth="1" min="8" max="8"/>
    <col width="22" customWidth="1" min="9" max="9"/>
    <col width="19" customWidth="1" min="10" max="10"/>
    <col width="17" customWidth="1" min="11" max="11"/>
    <col width="18" customWidth="1" min="12" max="12"/>
    <col width="19" customWidth="1" min="13" max="13"/>
    <col width="20" customWidth="1" min="14" max="14"/>
    <col width="24" customWidth="1" min="15" max="15"/>
    <col width="25" customWidth="1" min="16" max="16"/>
    <col width="25" customWidth="1" min="17" max="17"/>
    <col width="30" customWidth="1" min="18" max="18"/>
    <col width="28" customWidth="1" min="19" max="19"/>
    <col width="20" customWidth="1" min="20" max="20"/>
    <col width="14" customWidth="1" min="21" max="21"/>
    <col width="36" customWidth="1" min="22" max="22"/>
  </cols>
  <sheetData>
    <row r="1" ht="34" customHeight="1">
      <c r="A1" s="1" t="inlineStr">
        <is>
          <t>ID do lançamento</t>
        </is>
      </c>
      <c r="B1" s="1" t="inlineStr">
        <is>
          <t>Data</t>
        </is>
      </c>
      <c r="C1" s="1" t="inlineStr">
        <is>
          <t>Colaborador</t>
        </is>
      </c>
      <c r="D1" s="1" t="inlineStr">
        <is>
          <t>Matrícula</t>
        </is>
      </c>
      <c r="E1" s="1" t="inlineStr">
        <is>
          <t>Cargo</t>
        </is>
      </c>
      <c r="F1" s="1" t="inlineStr">
        <is>
          <t>Cidade</t>
        </is>
      </c>
      <c r="G1" s="1" t="inlineStr">
        <is>
          <t>Regime tributário</t>
        </is>
      </c>
      <c r="H1" s="1" t="inlineStr">
        <is>
          <t>Salário mensal (R$)</t>
        </is>
      </c>
      <c r="I1" s="1" t="inlineStr">
        <is>
          <t>Horas mensais previstas</t>
        </is>
      </c>
      <c r="J1" s="1" t="inlineStr">
        <is>
          <t>Valor hora normal (R$)</t>
        </is>
      </c>
      <c r="K1" s="1" t="inlineStr">
        <is>
          <t>Horas extras 50%</t>
        </is>
      </c>
      <c r="L1" s="1" t="inlineStr">
        <is>
          <t>Horas extras 100%</t>
        </is>
      </c>
      <c r="M1" s="1" t="inlineStr">
        <is>
          <t>Adicional noturno (%)</t>
        </is>
      </c>
      <c r="N1" s="1" t="inlineStr">
        <is>
          <t>Total de horas extras</t>
        </is>
      </c>
      <c r="O1" s="1" t="inlineStr">
        <is>
          <t>Valor hora extra 50% (R$)</t>
        </is>
      </c>
      <c r="P1" s="1" t="inlineStr">
        <is>
          <t>Valor hora extra 100% (R$)</t>
        </is>
      </c>
      <c r="Q1" s="1" t="inlineStr">
        <is>
          <t>Valor adicional noturno (R$)</t>
        </is>
      </c>
      <c r="R1" s="1" t="inlineStr">
        <is>
          <t>Total estimado das horas extras (R$)</t>
        </is>
      </c>
      <c r="S1" s="1" t="inlineStr">
        <is>
          <t>Motivo</t>
        </is>
      </c>
      <c r="T1" s="1" t="inlineStr">
        <is>
          <t>Aprovador</t>
        </is>
      </c>
      <c r="U1" s="1" t="inlineStr">
        <is>
          <t>Status</t>
        </is>
      </c>
      <c r="V1" s="1" t="inlineStr">
        <is>
          <t>Observações</t>
        </is>
      </c>
    </row>
    <row r="2" ht="24" customHeight="1">
      <c r="A2" s="2" t="n">
        <v>1001</v>
      </c>
      <c r="B2" s="27" t="n">
        <v>46027</v>
      </c>
      <c r="C2" s="4" t="inlineStr">
        <is>
          <t>João Silva</t>
        </is>
      </c>
      <c r="D2" s="2" t="inlineStr">
        <is>
          <t>MAT-2026-001</t>
        </is>
      </c>
      <c r="E2" s="4" t="inlineStr">
        <is>
          <t>Analista Administrativo</t>
        </is>
      </c>
      <c r="F2" s="4" t="inlineStr">
        <is>
          <t>São Paulo</t>
        </is>
      </c>
      <c r="G2" s="2" t="inlineStr">
        <is>
          <t>CLT</t>
        </is>
      </c>
      <c r="H2" s="28" t="n">
        <v>4500</v>
      </c>
      <c r="I2" s="2" t="n">
        <v>220</v>
      </c>
      <c r="J2" s="29">
        <f>IF(OR(H2="",I2=""),"",IFERROR(H2/I2,0))</f>
        <v/>
      </c>
      <c r="K2" s="7" t="n">
        <v>3.5</v>
      </c>
      <c r="L2" s="7" t="n">
        <v>0</v>
      </c>
      <c r="M2" s="8" t="n">
        <v>0.2</v>
      </c>
      <c r="N2" s="9">
        <f>IF(COUNTA(K2:L2)=0,"",SUM(K2:L2))</f>
        <v/>
      </c>
      <c r="O2" s="29">
        <f>IFERROR(IF(J2="","",J2*1.5),0)</f>
        <v/>
      </c>
      <c r="P2" s="29">
        <f>IFERROR(IF(J2="","",J2*2),0)</f>
        <v/>
      </c>
      <c r="Q2" s="29">
        <f>IF(N2="","",IFERROR((K2*O2+L2*P2)*M2,0))</f>
        <v/>
      </c>
      <c r="R2" s="29">
        <f>IF(N2="","",IFERROR(K2*O2+L2*P2+Q2,0))</f>
        <v/>
      </c>
      <c r="S2" s="4" t="inlineStr">
        <is>
          <t>Fechamento mensal</t>
        </is>
      </c>
      <c r="T2" s="4" t="inlineStr">
        <is>
          <t>Mariana Lopes</t>
        </is>
      </c>
      <c r="U2" s="2" t="inlineStr">
        <is>
          <t>Aprovado</t>
        </is>
      </c>
      <c r="V2" s="10" t="inlineStr">
        <is>
          <t>Atividade concluída no prazo.</t>
        </is>
      </c>
    </row>
    <row r="3" ht="24" customHeight="1">
      <c r="A3" s="2" t="n">
        <v>1002</v>
      </c>
      <c r="B3" s="27" t="n">
        <v>46031</v>
      </c>
      <c r="C3" s="4" t="inlineStr">
        <is>
          <t>Maria Oliveira</t>
        </is>
      </c>
      <c r="D3" s="2" t="inlineStr">
        <is>
          <t>MAT-2026-002</t>
        </is>
      </c>
      <c r="E3" s="4" t="inlineStr">
        <is>
          <t>Supervisora Financeira</t>
        </is>
      </c>
      <c r="F3" s="4" t="inlineStr">
        <is>
          <t>Rio de Janeiro</t>
        </is>
      </c>
      <c r="G3" s="2" t="inlineStr">
        <is>
          <t>CLT</t>
        </is>
      </c>
      <c r="H3" s="28" t="n">
        <v>8500</v>
      </c>
      <c r="I3" s="2" t="n">
        <v>220</v>
      </c>
      <c r="J3" s="29">
        <f>IF(OR(H3="",I3=""),"",IFERROR(H3/I3,0))</f>
        <v/>
      </c>
      <c r="K3" s="7" t="n">
        <v>4</v>
      </c>
      <c r="L3" s="7" t="n">
        <v>2</v>
      </c>
      <c r="M3" s="8" t="n">
        <v>0.2</v>
      </c>
      <c r="N3" s="9">
        <f>IF(COUNTA(K3:L3)=0,"",SUM(K3:L3))</f>
        <v/>
      </c>
      <c r="O3" s="29">
        <f>IFERROR(IF(J3="","",J3*1.5),0)</f>
        <v/>
      </c>
      <c r="P3" s="29">
        <f>IFERROR(IF(J3="","",J3*2),0)</f>
        <v/>
      </c>
      <c r="Q3" s="29">
        <f>IF(N3="","",IFERROR((K3*O3+L3*P3)*M3,0))</f>
        <v/>
      </c>
      <c r="R3" s="29">
        <f>IF(N3="","",IFERROR(K3*O3+L3*P3+Q3,0))</f>
        <v/>
      </c>
      <c r="S3" s="4" t="inlineStr">
        <is>
          <t>Inventário e conciliação</t>
        </is>
      </c>
      <c r="T3" s="4" t="inlineStr">
        <is>
          <t>Ricardo Nunes</t>
        </is>
      </c>
      <c r="U3" s="2" t="inlineStr">
        <is>
          <t>Pago</t>
        </is>
      </c>
      <c r="V3" s="10" t="inlineStr">
        <is>
          <t>Pagamento previsto na folha de fevereiro.</t>
        </is>
      </c>
    </row>
    <row r="4" ht="24" customHeight="1">
      <c r="A4" s="2" t="n">
        <v>1003</v>
      </c>
      <c r="B4" s="27" t="n">
        <v>46036</v>
      </c>
      <c r="C4" s="4" t="inlineStr">
        <is>
          <t>Pedro Santos</t>
        </is>
      </c>
      <c r="D4" s="2" t="inlineStr">
        <is>
          <t>MAT-2026-003</t>
        </is>
      </c>
      <c r="E4" s="4" t="inlineStr">
        <is>
          <t>Operador de Produção</t>
        </is>
      </c>
      <c r="F4" s="4" t="inlineStr">
        <is>
          <t>Belo Horizonte</t>
        </is>
      </c>
      <c r="G4" s="2" t="inlineStr">
        <is>
          <t>CLT</t>
        </is>
      </c>
      <c r="H4" s="28" t="n">
        <v>3200</v>
      </c>
      <c r="I4" s="2" t="n">
        <v>220</v>
      </c>
      <c r="J4" s="29">
        <f>IF(OR(H4="",I4=""),"",IFERROR(H4/I4,0))</f>
        <v/>
      </c>
      <c r="K4" s="7" t="n">
        <v>6</v>
      </c>
      <c r="L4" s="7" t="n">
        <v>0</v>
      </c>
      <c r="M4" s="8" t="n">
        <v>0</v>
      </c>
      <c r="N4" s="9">
        <f>IF(COUNTA(K4:L4)=0,"",SUM(K4:L4))</f>
        <v/>
      </c>
      <c r="O4" s="29">
        <f>IFERROR(IF(J4="","",J4*1.5),0)</f>
        <v/>
      </c>
      <c r="P4" s="29">
        <f>IFERROR(IF(J4="","",J4*2),0)</f>
        <v/>
      </c>
      <c r="Q4" s="29">
        <f>IF(N4="","",IFERROR((K4*O4+L4*P4)*M4,0))</f>
        <v/>
      </c>
      <c r="R4" s="29">
        <f>IF(N4="","",IFERROR(K4*O4+L4*P4+Q4,0))</f>
        <v/>
      </c>
      <c r="S4" s="4" t="inlineStr">
        <is>
          <t>Demanda operacional</t>
        </is>
      </c>
      <c r="T4" s="4" t="inlineStr">
        <is>
          <t>Paula Freitas</t>
        </is>
      </c>
      <c r="U4" s="2" t="inlineStr">
        <is>
          <t>Pendente</t>
        </is>
      </c>
      <c r="V4" s="10" t="inlineStr">
        <is>
          <t>Aguardando validação do gestor.</t>
        </is>
      </c>
    </row>
    <row r="5" ht="24" customHeight="1">
      <c r="A5" s="2" t="n">
        <v>1004</v>
      </c>
      <c r="B5" s="27" t="n">
        <v>46040</v>
      </c>
      <c r="C5" s="4" t="inlineStr">
        <is>
          <t>Ana Souza</t>
        </is>
      </c>
      <c r="D5" s="2" t="inlineStr">
        <is>
          <t>MAT-2026-004</t>
        </is>
      </c>
      <c r="E5" s="4" t="inlineStr">
        <is>
          <t>Analista de RH</t>
        </is>
      </c>
      <c r="F5" s="4" t="inlineStr">
        <is>
          <t>Curitiba</t>
        </is>
      </c>
      <c r="G5" s="2" t="inlineStr">
        <is>
          <t>CLT</t>
        </is>
      </c>
      <c r="H5" s="28" t="n">
        <v>5200</v>
      </c>
      <c r="I5" s="2" t="n">
        <v>220</v>
      </c>
      <c r="J5" s="29">
        <f>IF(OR(H5="",I5=""),"",IFERROR(H5/I5,0))</f>
        <v/>
      </c>
      <c r="K5" s="7" t="n">
        <v>1.5</v>
      </c>
      <c r="L5" s="7" t="n">
        <v>0</v>
      </c>
      <c r="M5" s="8" t="n">
        <v>0.2</v>
      </c>
      <c r="N5" s="9">
        <f>IF(COUNTA(K5:L5)=0,"",SUM(K5:L5))</f>
        <v/>
      </c>
      <c r="O5" s="29">
        <f>IFERROR(IF(J5="","",J5*1.5),0)</f>
        <v/>
      </c>
      <c r="P5" s="29">
        <f>IFERROR(IF(J5="","",J5*2),0)</f>
        <v/>
      </c>
      <c r="Q5" s="29">
        <f>IF(N5="","",IFERROR((K5*O5+L5*P5)*M5,0))</f>
        <v/>
      </c>
      <c r="R5" s="29">
        <f>IF(N5="","",IFERROR(K5*O5+L5*P5+Q5,0))</f>
        <v/>
      </c>
      <c r="S5" s="4" t="inlineStr">
        <is>
          <t>Plantão de recrutamento</t>
        </is>
      </c>
      <c r="T5" s="4" t="inlineStr">
        <is>
          <t>Eduardo Melo</t>
        </is>
      </c>
      <c r="U5" s="2" t="inlineStr">
        <is>
          <t>Aprovado</t>
        </is>
      </c>
      <c r="V5" s="10" t="inlineStr">
        <is>
          <t>Adicional noturno aplicado conforme apontamento.</t>
        </is>
      </c>
    </row>
    <row r="6" ht="24" customHeight="1">
      <c r="A6" s="2" t="n">
        <v>1005</v>
      </c>
      <c r="B6" s="27" t="n">
        <v>46046</v>
      </c>
      <c r="C6" s="4" t="inlineStr">
        <is>
          <t>Carlos Pereira</t>
        </is>
      </c>
      <c r="D6" s="2" t="inlineStr">
        <is>
          <t>MAT-2026-005</t>
        </is>
      </c>
      <c r="E6" s="4" t="inlineStr">
        <is>
          <t>Supervisor Operacional</t>
        </is>
      </c>
      <c r="F6" s="4" t="inlineStr">
        <is>
          <t>Porto Alegre</t>
        </is>
      </c>
      <c r="G6" s="2" t="inlineStr">
        <is>
          <t>CLT</t>
        </is>
      </c>
      <c r="H6" s="28" t="n">
        <v>6800</v>
      </c>
      <c r="I6" s="2" t="n">
        <v>220</v>
      </c>
      <c r="J6" s="29">
        <f>IF(OR(H6="",I6=""),"",IFERROR(H6/I6,0))</f>
        <v/>
      </c>
      <c r="K6" s="7" t="n">
        <v>5</v>
      </c>
      <c r="L6" s="7" t="n">
        <v>3</v>
      </c>
      <c r="M6" s="8" t="n">
        <v>0</v>
      </c>
      <c r="N6" s="9">
        <f>IF(COUNTA(K6:L6)=0,"",SUM(K6:L6))</f>
        <v/>
      </c>
      <c r="O6" s="29">
        <f>IFERROR(IF(J6="","",J6*1.5),0)</f>
        <v/>
      </c>
      <c r="P6" s="29">
        <f>IFERROR(IF(J6="","",J6*2),0)</f>
        <v/>
      </c>
      <c r="Q6" s="29">
        <f>IF(N6="","",IFERROR((K6*O6+L6*P6)*M6,0))</f>
        <v/>
      </c>
      <c r="R6" s="29">
        <f>IF(N6="","",IFERROR(K6*O6+L6*P6+Q6,0))</f>
        <v/>
      </c>
      <c r="S6" s="4" t="inlineStr">
        <is>
          <t>Cobertura de turno</t>
        </is>
      </c>
      <c r="T6" s="4" t="inlineStr">
        <is>
          <t>Fernanda Castro</t>
        </is>
      </c>
      <c r="U6" s="2" t="inlineStr">
        <is>
          <t>Rejeitado</t>
        </is>
      </c>
      <c r="V6" s="10" t="inlineStr">
        <is>
          <t>Registro duplicado identificado na conferência.</t>
        </is>
      </c>
    </row>
    <row r="7" ht="24" customHeight="1">
      <c r="A7" s="2" t="n">
        <v>1006</v>
      </c>
      <c r="B7" s="27" t="n">
        <v>46052</v>
      </c>
      <c r="C7" s="4" t="inlineStr">
        <is>
          <t>Juliana Costa</t>
        </is>
      </c>
      <c r="D7" s="2" t="inlineStr">
        <is>
          <t>MAT-2026-006</t>
        </is>
      </c>
      <c r="E7" s="4" t="inlineStr">
        <is>
          <t>Analista de Dados</t>
        </is>
      </c>
      <c r="F7" s="4" t="inlineStr">
        <is>
          <t>Salvador</t>
        </is>
      </c>
      <c r="G7" s="2" t="inlineStr">
        <is>
          <t>CLT</t>
        </is>
      </c>
      <c r="H7" s="28" t="n">
        <v>6100</v>
      </c>
      <c r="I7" s="2" t="n">
        <v>220</v>
      </c>
      <c r="J7" s="29">
        <f>IF(OR(H7="",I7=""),"",IFERROR(H7/I7,0))</f>
        <v/>
      </c>
      <c r="K7" s="7" t="n">
        <v>2.5</v>
      </c>
      <c r="L7" s="7" t="n">
        <v>0</v>
      </c>
      <c r="M7" s="8" t="n">
        <v>0.2</v>
      </c>
      <c r="N7" s="9">
        <f>IF(COUNTA(K7:L7)=0,"",SUM(K7:L7))</f>
        <v/>
      </c>
      <c r="O7" s="29">
        <f>IFERROR(IF(J7="","",J7*1.5),0)</f>
        <v/>
      </c>
      <c r="P7" s="29">
        <f>IFERROR(IF(J7="","",J7*2),0)</f>
        <v/>
      </c>
      <c r="Q7" s="29">
        <f>IF(N7="","",IFERROR((K7*O7+L7*P7)*M7,0))</f>
        <v/>
      </c>
      <c r="R7" s="29">
        <f>IF(N7="","",IFERROR(K7*O7+L7*P7+Q7,0))</f>
        <v/>
      </c>
      <c r="S7" s="4" t="inlineStr">
        <is>
          <t>Processamento de indicadores</t>
        </is>
      </c>
      <c r="T7" s="4" t="inlineStr">
        <is>
          <t>Mariana Lopes</t>
        </is>
      </c>
      <c r="U7" s="2" t="inlineStr">
        <is>
          <t>Pago</t>
        </is>
      </c>
      <c r="V7" s="10" t="inlineStr">
        <is>
          <t>Horas validadas para processamento.</t>
        </is>
      </c>
    </row>
    <row r="8" ht="24" customHeight="1">
      <c r="A8" s="2" t="n">
        <v>1007</v>
      </c>
      <c r="B8" s="27" t="n">
        <v>46057</v>
      </c>
      <c r="C8" s="4" t="inlineStr">
        <is>
          <t>Rafael Almeida</t>
        </is>
      </c>
      <c r="D8" s="2" t="inlineStr">
        <is>
          <t>MAT-2026-007</t>
        </is>
      </c>
      <c r="E8" s="4" t="inlineStr">
        <is>
          <t>Operador Logístico</t>
        </is>
      </c>
      <c r="F8" s="4" t="inlineStr">
        <is>
          <t>Recife</t>
        </is>
      </c>
      <c r="G8" s="2" t="inlineStr">
        <is>
          <t>CLT</t>
        </is>
      </c>
      <c r="H8" s="28" t="n">
        <v>2800</v>
      </c>
      <c r="I8" s="2" t="n">
        <v>220</v>
      </c>
      <c r="J8" s="29">
        <f>IF(OR(H8="",I8=""),"",IFERROR(H8/I8,0))</f>
        <v/>
      </c>
      <c r="K8" s="7" t="n">
        <v>8</v>
      </c>
      <c r="L8" s="7" t="n">
        <v>4</v>
      </c>
      <c r="M8" s="8" t="n">
        <v>0</v>
      </c>
      <c r="N8" s="9">
        <f>IF(COUNTA(K8:L8)=0,"",SUM(K8:L8))</f>
        <v/>
      </c>
      <c r="O8" s="29">
        <f>IFERROR(IF(J8="","",J8*1.5),0)</f>
        <v/>
      </c>
      <c r="P8" s="29">
        <f>IFERROR(IF(J8="","",J8*2),0)</f>
        <v/>
      </c>
      <c r="Q8" s="29">
        <f>IF(N8="","",IFERROR((K8*O8+L8*P8)*M8,0))</f>
        <v/>
      </c>
      <c r="R8" s="29">
        <f>IF(N8="","",IFERROR(K8*O8+L8*P8+Q8,0))</f>
        <v/>
      </c>
      <c r="S8" s="4" t="inlineStr">
        <is>
          <t>Expedição excepcional</t>
        </is>
      </c>
      <c r="T8" s="4" t="inlineStr">
        <is>
          <t>Ricardo Nunes</t>
        </is>
      </c>
      <c r="U8" s="2" t="inlineStr">
        <is>
          <t>Pendente</t>
        </is>
      </c>
      <c r="V8" s="10" t="inlineStr">
        <is>
          <t>Dependente de comprovação da operação.</t>
        </is>
      </c>
    </row>
    <row r="9" ht="24" customHeight="1">
      <c r="A9" s="2" t="n">
        <v>1008</v>
      </c>
      <c r="B9" s="27" t="n">
        <v>46063</v>
      </c>
      <c r="C9" s="4" t="inlineStr">
        <is>
          <t>Camila Ferreira</t>
        </is>
      </c>
      <c r="D9" s="2" t="inlineStr">
        <is>
          <t>MAT-2026-008</t>
        </is>
      </c>
      <c r="E9" s="4" t="inlineStr">
        <is>
          <t>Analista Comercial</t>
        </is>
      </c>
      <c r="F9" s="4" t="inlineStr">
        <is>
          <t>Fortaleza</t>
        </is>
      </c>
      <c r="G9" s="2" t="inlineStr">
        <is>
          <t>CLT</t>
        </is>
      </c>
      <c r="H9" s="28" t="n">
        <v>4700</v>
      </c>
      <c r="I9" s="2" t="n">
        <v>220</v>
      </c>
      <c r="J9" s="29">
        <f>IF(OR(H9="",I9=""),"",IFERROR(H9/I9,0))</f>
        <v/>
      </c>
      <c r="K9" s="7" t="n">
        <v>3</v>
      </c>
      <c r="L9" s="7" t="n">
        <v>0</v>
      </c>
      <c r="M9" s="8" t="n">
        <v>0</v>
      </c>
      <c r="N9" s="9">
        <f>IF(COUNTA(K9:L9)=0,"",SUM(K9:L9))</f>
        <v/>
      </c>
      <c r="O9" s="29">
        <f>IFERROR(IF(J9="","",J9*1.5),0)</f>
        <v/>
      </c>
      <c r="P9" s="29">
        <f>IFERROR(IF(J9="","",J9*2),0)</f>
        <v/>
      </c>
      <c r="Q9" s="29">
        <f>IF(N9="","",IFERROR((K9*O9+L9*P9)*M9,0))</f>
        <v/>
      </c>
      <c r="R9" s="29">
        <f>IF(N9="","",IFERROR(K9*O9+L9*P9+Q9,0))</f>
        <v/>
      </c>
      <c r="S9" s="4" t="inlineStr">
        <is>
          <t>Negociação com cliente</t>
        </is>
      </c>
      <c r="T9" s="4" t="inlineStr">
        <is>
          <t>Paula Freitas</t>
        </is>
      </c>
      <c r="U9" s="2" t="inlineStr">
        <is>
          <t>Aprovado</t>
        </is>
      </c>
      <c r="V9" s="10" t="inlineStr">
        <is>
          <t>Autorização registrada pelo gestor.</t>
        </is>
      </c>
    </row>
    <row r="10" ht="24" customHeight="1">
      <c r="A10" s="2" t="n">
        <v>1009</v>
      </c>
      <c r="B10" s="27" t="n">
        <v>46069</v>
      </c>
      <c r="C10" s="4" t="inlineStr">
        <is>
          <t>Lucas Rodrigues</t>
        </is>
      </c>
      <c r="D10" s="2" t="inlineStr">
        <is>
          <t>MAT-2026-009</t>
        </is>
      </c>
      <c r="E10" s="4" t="inlineStr">
        <is>
          <t>Supervisor de Atendimento</t>
        </is>
      </c>
      <c r="F10" s="4" t="inlineStr">
        <is>
          <t>Brasília</t>
        </is>
      </c>
      <c r="G10" s="2" t="inlineStr">
        <is>
          <t>CLT</t>
        </is>
      </c>
      <c r="H10" s="28" t="n">
        <v>7200</v>
      </c>
      <c r="I10" s="2" t="n">
        <v>220</v>
      </c>
      <c r="J10" s="29">
        <f>IF(OR(H10="",I10=""),"",IFERROR(H10/I10,0))</f>
        <v/>
      </c>
      <c r="K10" s="7" t="n">
        <v>7</v>
      </c>
      <c r="L10" s="7" t="n">
        <v>5</v>
      </c>
      <c r="M10" s="8" t="n">
        <v>0.2</v>
      </c>
      <c r="N10" s="9">
        <f>IF(COUNTA(K10:L10)=0,"",SUM(K10:L10))</f>
        <v/>
      </c>
      <c r="O10" s="29">
        <f>IFERROR(IF(J10="","",J10*1.5),0)</f>
        <v/>
      </c>
      <c r="P10" s="29">
        <f>IFERROR(IF(J10="","",J10*2),0)</f>
        <v/>
      </c>
      <c r="Q10" s="29">
        <f>IF(N10="","",IFERROR((K10*O10+L10*P10)*M10,0))</f>
        <v/>
      </c>
      <c r="R10" s="29">
        <f>IF(N10="","",IFERROR(K10*O10+L10*P10+Q10,0))</f>
        <v/>
      </c>
      <c r="S10" s="4" t="inlineStr">
        <is>
          <t>Contingência de atendimento</t>
        </is>
      </c>
      <c r="T10" s="4" t="inlineStr">
        <is>
          <t>Eduardo Melo</t>
        </is>
      </c>
      <c r="U10" s="2" t="inlineStr">
        <is>
          <t>Pago</t>
        </is>
      </c>
      <c r="V10" s="10" t="inlineStr">
        <is>
          <t>Processado no ciclo vigente.</t>
        </is>
      </c>
    </row>
    <row r="11" ht="24" customHeight="1">
      <c r="A11" s="2" t="n">
        <v>1010</v>
      </c>
      <c r="B11" s="27" t="n">
        <v>46074</v>
      </c>
      <c r="C11" s="4" t="inlineStr">
        <is>
          <t>Fernanda Lima</t>
        </is>
      </c>
      <c r="D11" s="2" t="inlineStr">
        <is>
          <t>MAT-2026-010</t>
        </is>
      </c>
      <c r="E11" s="4" t="inlineStr">
        <is>
          <t>Analista Administrativa</t>
        </is>
      </c>
      <c r="F11" s="4" t="inlineStr">
        <is>
          <t>Campinas</t>
        </is>
      </c>
      <c r="G11" s="2" t="inlineStr">
        <is>
          <t>CLT</t>
        </is>
      </c>
      <c r="H11" s="28" t="n">
        <v>3900</v>
      </c>
      <c r="I11" s="2" t="n">
        <v>220</v>
      </c>
      <c r="J11" s="29">
        <f>IF(OR(H11="",I11=""),"",IFERROR(H11/I11,0))</f>
        <v/>
      </c>
      <c r="K11" s="7" t="n">
        <v>2</v>
      </c>
      <c r="L11" s="7" t="n">
        <v>0</v>
      </c>
      <c r="M11" s="8" t="n">
        <v>0</v>
      </c>
      <c r="N11" s="9">
        <f>IF(COUNTA(K11:L11)=0,"",SUM(K11:L11))</f>
        <v/>
      </c>
      <c r="O11" s="29">
        <f>IFERROR(IF(J11="","",J11*1.5),0)</f>
        <v/>
      </c>
      <c r="P11" s="29">
        <f>IFERROR(IF(J11="","",J11*2),0)</f>
        <v/>
      </c>
      <c r="Q11" s="29">
        <f>IF(N11="","",IFERROR((K11*O11+L11*P11)*M11,0))</f>
        <v/>
      </c>
      <c r="R11" s="29">
        <f>IF(N11="","",IFERROR(K11*O11+L11*P11+Q11,0))</f>
        <v/>
      </c>
      <c r="S11" s="4" t="inlineStr">
        <is>
          <t>Apoio ao fechamento</t>
        </is>
      </c>
      <c r="T11" s="4" t="inlineStr">
        <is>
          <t>Fernanda Castro</t>
        </is>
      </c>
      <c r="U11" s="2" t="inlineStr">
        <is>
          <t>Rejeitado</t>
        </is>
      </c>
      <c r="V11" s="10" t="inlineStr">
        <is>
          <t>Horas fora da janela de aprovação.</t>
        </is>
      </c>
    </row>
    <row r="12" ht="24" customHeight="1">
      <c r="A12" s="2" t="n"/>
      <c r="B12" s="27" t="n"/>
      <c r="C12" s="4" t="n"/>
      <c r="D12" s="2" t="n"/>
      <c r="E12" s="4" t="n"/>
      <c r="F12" s="4" t="n"/>
      <c r="G12" s="2" t="n"/>
      <c r="H12" s="28" t="n"/>
      <c r="I12" s="2" t="n"/>
      <c r="J12" s="29">
        <f>IF(OR(H12="",I12=""),"",IFERROR(H12/I12,0))</f>
        <v/>
      </c>
      <c r="K12" s="7" t="n"/>
      <c r="L12" s="7" t="n"/>
      <c r="M12" s="8" t="n"/>
      <c r="N12" s="9">
        <f>IF(COUNTA(K12:L12)=0,"",SUM(K12:L12))</f>
        <v/>
      </c>
      <c r="O12" s="29">
        <f>IFERROR(IF(J12="","",J12*1.5),0)</f>
        <v/>
      </c>
      <c r="P12" s="29">
        <f>IFERROR(IF(J12="","",J12*2),0)</f>
        <v/>
      </c>
      <c r="Q12" s="29">
        <f>IF(N12="","",IFERROR((K12*O12+L12*P12)*M12,0))</f>
        <v/>
      </c>
      <c r="R12" s="29">
        <f>IF(N12="","",IFERROR(K12*O12+L12*P12+Q12,0))</f>
        <v/>
      </c>
      <c r="S12" s="4" t="n"/>
      <c r="T12" s="4" t="n"/>
      <c r="U12" s="2" t="n"/>
      <c r="V12" s="10" t="n"/>
    </row>
    <row r="13" ht="24" customHeight="1">
      <c r="A13" s="2" t="n"/>
      <c r="B13" s="27" t="n"/>
      <c r="C13" s="4" t="n"/>
      <c r="D13" s="2" t="n"/>
      <c r="E13" s="4" t="n"/>
      <c r="F13" s="4" t="n"/>
      <c r="G13" s="2" t="n"/>
      <c r="H13" s="28" t="n"/>
      <c r="I13" s="2" t="n"/>
      <c r="J13" s="29">
        <f>IF(OR(H13="",I13=""),"",IFERROR(H13/I13,0))</f>
        <v/>
      </c>
      <c r="K13" s="7" t="n"/>
      <c r="L13" s="7" t="n"/>
      <c r="M13" s="8" t="n"/>
      <c r="N13" s="9">
        <f>IF(COUNTA(K13:L13)=0,"",SUM(K13:L13))</f>
        <v/>
      </c>
      <c r="O13" s="29">
        <f>IFERROR(IF(J13="","",J13*1.5),0)</f>
        <v/>
      </c>
      <c r="P13" s="29">
        <f>IFERROR(IF(J13="","",J13*2),0)</f>
        <v/>
      </c>
      <c r="Q13" s="29">
        <f>IF(N13="","",IFERROR((K13*O13+L13*P13)*M13,0))</f>
        <v/>
      </c>
      <c r="R13" s="29">
        <f>IF(N13="","",IFERROR(K13*O13+L13*P13+Q13,0))</f>
        <v/>
      </c>
      <c r="S13" s="4" t="n"/>
      <c r="T13" s="4" t="n"/>
      <c r="U13" s="2" t="n"/>
      <c r="V13" s="10" t="n"/>
    </row>
    <row r="14" ht="24" customHeight="1">
      <c r="A14" s="2" t="n"/>
      <c r="B14" s="27" t="n"/>
      <c r="C14" s="4" t="n"/>
      <c r="D14" s="2" t="n"/>
      <c r="E14" s="4" t="n"/>
      <c r="F14" s="4" t="n"/>
      <c r="G14" s="2" t="n"/>
      <c r="H14" s="28" t="n"/>
      <c r="I14" s="2" t="n"/>
      <c r="J14" s="29">
        <f>IF(OR(H14="",I14=""),"",IFERROR(H14/I14,0))</f>
        <v/>
      </c>
      <c r="K14" s="7" t="n"/>
      <c r="L14" s="7" t="n"/>
      <c r="M14" s="8" t="n"/>
      <c r="N14" s="9">
        <f>IF(COUNTA(K14:L14)=0,"",SUM(K14:L14))</f>
        <v/>
      </c>
      <c r="O14" s="29">
        <f>IFERROR(IF(J14="","",J14*1.5),0)</f>
        <v/>
      </c>
      <c r="P14" s="29">
        <f>IFERROR(IF(J14="","",J14*2),0)</f>
        <v/>
      </c>
      <c r="Q14" s="29">
        <f>IF(N14="","",IFERROR((K14*O14+L14*P14)*M14,0))</f>
        <v/>
      </c>
      <c r="R14" s="29">
        <f>IF(N14="","",IFERROR(K14*O14+L14*P14+Q14,0))</f>
        <v/>
      </c>
      <c r="S14" s="4" t="n"/>
      <c r="T14" s="4" t="n"/>
      <c r="U14" s="2" t="n"/>
      <c r="V14" s="10" t="n"/>
    </row>
    <row r="15" ht="24" customHeight="1">
      <c r="A15" s="2" t="n"/>
      <c r="B15" s="27" t="n"/>
      <c r="C15" s="4" t="n"/>
      <c r="D15" s="2" t="n"/>
      <c r="E15" s="4" t="n"/>
      <c r="F15" s="4" t="n"/>
      <c r="G15" s="2" t="n"/>
      <c r="H15" s="28" t="n"/>
      <c r="I15" s="2" t="n"/>
      <c r="J15" s="29">
        <f>IF(OR(H15="",I15=""),"",IFERROR(H15/I15,0))</f>
        <v/>
      </c>
      <c r="K15" s="7" t="n"/>
      <c r="L15" s="7" t="n"/>
      <c r="M15" s="8" t="n"/>
      <c r="N15" s="9">
        <f>IF(COUNTA(K15:L15)=0,"",SUM(K15:L15))</f>
        <v/>
      </c>
      <c r="O15" s="29">
        <f>IFERROR(IF(J15="","",J15*1.5),0)</f>
        <v/>
      </c>
      <c r="P15" s="29">
        <f>IFERROR(IF(J15="","",J15*2),0)</f>
        <v/>
      </c>
      <c r="Q15" s="29">
        <f>IF(N15="","",IFERROR((K15*O15+L15*P15)*M15,0))</f>
        <v/>
      </c>
      <c r="R15" s="29">
        <f>IF(N15="","",IFERROR(K15*O15+L15*P15+Q15,0))</f>
        <v/>
      </c>
      <c r="S15" s="4" t="n"/>
      <c r="T15" s="4" t="n"/>
      <c r="U15" s="2" t="n"/>
      <c r="V15" s="10" t="n"/>
    </row>
    <row r="16" ht="24" customHeight="1">
      <c r="A16" s="2" t="n"/>
      <c r="B16" s="27" t="n"/>
      <c r="C16" s="4" t="n"/>
      <c r="D16" s="2" t="n"/>
      <c r="E16" s="4" t="n"/>
      <c r="F16" s="4" t="n"/>
      <c r="G16" s="2" t="n"/>
      <c r="H16" s="28" t="n"/>
      <c r="I16" s="2" t="n"/>
      <c r="J16" s="29">
        <f>IF(OR(H16="",I16=""),"",IFERROR(H16/I16,0))</f>
        <v/>
      </c>
      <c r="K16" s="7" t="n"/>
      <c r="L16" s="7" t="n"/>
      <c r="M16" s="8" t="n"/>
      <c r="N16" s="9">
        <f>IF(COUNTA(K16:L16)=0,"",SUM(K16:L16))</f>
        <v/>
      </c>
      <c r="O16" s="29">
        <f>IFERROR(IF(J16="","",J16*1.5),0)</f>
        <v/>
      </c>
      <c r="P16" s="29">
        <f>IFERROR(IF(J16="","",J16*2),0)</f>
        <v/>
      </c>
      <c r="Q16" s="29">
        <f>IF(N16="","",IFERROR((K16*O16+L16*P16)*M16,0))</f>
        <v/>
      </c>
      <c r="R16" s="29">
        <f>IF(N16="","",IFERROR(K16*O16+L16*P16+Q16,0))</f>
        <v/>
      </c>
      <c r="S16" s="4" t="n"/>
      <c r="T16" s="4" t="n"/>
      <c r="U16" s="2" t="n"/>
      <c r="V16" s="10" t="n"/>
    </row>
    <row r="17" ht="24" customHeight="1">
      <c r="A17" s="2" t="n"/>
      <c r="B17" s="27" t="n"/>
      <c r="C17" s="4" t="n"/>
      <c r="D17" s="2" t="n"/>
      <c r="E17" s="4" t="n"/>
      <c r="F17" s="4" t="n"/>
      <c r="G17" s="2" t="n"/>
      <c r="H17" s="28" t="n"/>
      <c r="I17" s="2" t="n"/>
      <c r="J17" s="29">
        <f>IF(OR(H17="",I17=""),"",IFERROR(H17/I17,0))</f>
        <v/>
      </c>
      <c r="K17" s="7" t="n"/>
      <c r="L17" s="7" t="n"/>
      <c r="M17" s="8" t="n"/>
      <c r="N17" s="9">
        <f>IF(COUNTA(K17:L17)=0,"",SUM(K17:L17))</f>
        <v/>
      </c>
      <c r="O17" s="29">
        <f>IFERROR(IF(J17="","",J17*1.5),0)</f>
        <v/>
      </c>
      <c r="P17" s="29">
        <f>IFERROR(IF(J17="","",J17*2),0)</f>
        <v/>
      </c>
      <c r="Q17" s="29">
        <f>IF(N17="","",IFERROR((K17*O17+L17*P17)*M17,0))</f>
        <v/>
      </c>
      <c r="R17" s="29">
        <f>IF(N17="","",IFERROR(K17*O17+L17*P17+Q17,0))</f>
        <v/>
      </c>
      <c r="S17" s="4" t="n"/>
      <c r="T17" s="4" t="n"/>
      <c r="U17" s="2" t="n"/>
      <c r="V17" s="10" t="n"/>
    </row>
    <row r="18" ht="24" customHeight="1">
      <c r="A18" s="2" t="n"/>
      <c r="B18" s="27" t="n"/>
      <c r="C18" s="4" t="n"/>
      <c r="D18" s="2" t="n"/>
      <c r="E18" s="4" t="n"/>
      <c r="F18" s="4" t="n"/>
      <c r="G18" s="2" t="n"/>
      <c r="H18" s="28" t="n"/>
      <c r="I18" s="2" t="n"/>
      <c r="J18" s="29">
        <f>IF(OR(H18="",I18=""),"",IFERROR(H18/I18,0))</f>
        <v/>
      </c>
      <c r="K18" s="7" t="n"/>
      <c r="L18" s="7" t="n"/>
      <c r="M18" s="8" t="n"/>
      <c r="N18" s="9">
        <f>IF(COUNTA(K18:L18)=0,"",SUM(K18:L18))</f>
        <v/>
      </c>
      <c r="O18" s="29">
        <f>IFERROR(IF(J18="","",J18*1.5),0)</f>
        <v/>
      </c>
      <c r="P18" s="29">
        <f>IFERROR(IF(J18="","",J18*2),0)</f>
        <v/>
      </c>
      <c r="Q18" s="29">
        <f>IF(N18="","",IFERROR((K18*O18+L18*P18)*M18,0))</f>
        <v/>
      </c>
      <c r="R18" s="29">
        <f>IF(N18="","",IFERROR(K18*O18+L18*P18+Q18,0))</f>
        <v/>
      </c>
      <c r="S18" s="4" t="n"/>
      <c r="T18" s="4" t="n"/>
      <c r="U18" s="2" t="n"/>
      <c r="V18" s="10" t="n"/>
    </row>
    <row r="19" ht="24" customHeight="1">
      <c r="A19" s="2" t="n"/>
      <c r="B19" s="27" t="n"/>
      <c r="C19" s="4" t="n"/>
      <c r="D19" s="2" t="n"/>
      <c r="E19" s="4" t="n"/>
      <c r="F19" s="4" t="n"/>
      <c r="G19" s="2" t="n"/>
      <c r="H19" s="28" t="n"/>
      <c r="I19" s="2" t="n"/>
      <c r="J19" s="29">
        <f>IF(OR(H19="",I19=""),"",IFERROR(H19/I19,0))</f>
        <v/>
      </c>
      <c r="K19" s="7" t="n"/>
      <c r="L19" s="7" t="n"/>
      <c r="M19" s="8" t="n"/>
      <c r="N19" s="9">
        <f>IF(COUNTA(K19:L19)=0,"",SUM(K19:L19))</f>
        <v/>
      </c>
      <c r="O19" s="29">
        <f>IFERROR(IF(J19="","",J19*1.5),0)</f>
        <v/>
      </c>
      <c r="P19" s="29">
        <f>IFERROR(IF(J19="","",J19*2),0)</f>
        <v/>
      </c>
      <c r="Q19" s="29">
        <f>IF(N19="","",IFERROR((K19*O19+L19*P19)*M19,0))</f>
        <v/>
      </c>
      <c r="R19" s="29">
        <f>IF(N19="","",IFERROR(K19*O19+L19*P19+Q19,0))</f>
        <v/>
      </c>
      <c r="S19" s="4" t="n"/>
      <c r="T19" s="4" t="n"/>
      <c r="U19" s="2" t="n"/>
      <c r="V19" s="10" t="n"/>
    </row>
    <row r="20" ht="24" customHeight="1">
      <c r="A20" s="2" t="n"/>
      <c r="B20" s="27" t="n"/>
      <c r="C20" s="4" t="n"/>
      <c r="D20" s="2" t="n"/>
      <c r="E20" s="4" t="n"/>
      <c r="F20" s="4" t="n"/>
      <c r="G20" s="2" t="n"/>
      <c r="H20" s="28" t="n"/>
      <c r="I20" s="2" t="n"/>
      <c r="J20" s="29">
        <f>IF(OR(H20="",I20=""),"",IFERROR(H20/I20,0))</f>
        <v/>
      </c>
      <c r="K20" s="7" t="n"/>
      <c r="L20" s="7" t="n"/>
      <c r="M20" s="8" t="n"/>
      <c r="N20" s="9">
        <f>IF(COUNTA(K20:L20)=0,"",SUM(K20:L20))</f>
        <v/>
      </c>
      <c r="O20" s="29">
        <f>IFERROR(IF(J20="","",J20*1.5),0)</f>
        <v/>
      </c>
      <c r="P20" s="29">
        <f>IFERROR(IF(J20="","",J20*2),0)</f>
        <v/>
      </c>
      <c r="Q20" s="29">
        <f>IF(N20="","",IFERROR((K20*O20+L20*P20)*M20,0))</f>
        <v/>
      </c>
      <c r="R20" s="29">
        <f>IF(N20="","",IFERROR(K20*O20+L20*P20+Q20,0))</f>
        <v/>
      </c>
      <c r="S20" s="4" t="n"/>
      <c r="T20" s="4" t="n"/>
      <c r="U20" s="2" t="n"/>
      <c r="V20" s="10" t="n"/>
    </row>
    <row r="21" ht="24" customHeight="1">
      <c r="A21" s="2" t="n"/>
      <c r="B21" s="27" t="n"/>
      <c r="C21" s="4" t="n"/>
      <c r="D21" s="2" t="n"/>
      <c r="E21" s="4" t="n"/>
      <c r="F21" s="4" t="n"/>
      <c r="G21" s="2" t="n"/>
      <c r="H21" s="28" t="n"/>
      <c r="I21" s="2" t="n"/>
      <c r="J21" s="29">
        <f>IF(OR(H21="",I21=""),"",IFERROR(H21/I21,0))</f>
        <v/>
      </c>
      <c r="K21" s="7" t="n"/>
      <c r="L21" s="7" t="n"/>
      <c r="M21" s="8" t="n"/>
      <c r="N21" s="9">
        <f>IF(COUNTA(K21:L21)=0,"",SUM(K21:L21))</f>
        <v/>
      </c>
      <c r="O21" s="29">
        <f>IFERROR(IF(J21="","",J21*1.5),0)</f>
        <v/>
      </c>
      <c r="P21" s="29">
        <f>IFERROR(IF(J21="","",J21*2),0)</f>
        <v/>
      </c>
      <c r="Q21" s="29">
        <f>IF(N21="","",IFERROR((K21*O21+L21*P21)*M21,0))</f>
        <v/>
      </c>
      <c r="R21" s="29">
        <f>IF(N21="","",IFERROR(K21*O21+L21*P21+Q21,0))</f>
        <v/>
      </c>
      <c r="S21" s="4" t="n"/>
      <c r="T21" s="4" t="n"/>
      <c r="U21" s="2" t="n"/>
      <c r="V21" s="10" t="n"/>
    </row>
    <row r="22" ht="24" customHeight="1">
      <c r="A22" s="2" t="n"/>
      <c r="B22" s="27" t="n"/>
      <c r="C22" s="4" t="n"/>
      <c r="D22" s="2" t="n"/>
      <c r="E22" s="4" t="n"/>
      <c r="F22" s="4" t="n"/>
      <c r="G22" s="2" t="n"/>
      <c r="H22" s="28" t="n"/>
      <c r="I22" s="2" t="n"/>
      <c r="J22" s="29">
        <f>IF(OR(H22="",I22=""),"",IFERROR(H22/I22,0))</f>
        <v/>
      </c>
      <c r="K22" s="7" t="n"/>
      <c r="L22" s="7" t="n"/>
      <c r="M22" s="8" t="n"/>
      <c r="N22" s="9">
        <f>IF(COUNTA(K22:L22)=0,"",SUM(K22:L22))</f>
        <v/>
      </c>
      <c r="O22" s="29">
        <f>IFERROR(IF(J22="","",J22*1.5),0)</f>
        <v/>
      </c>
      <c r="P22" s="29">
        <f>IFERROR(IF(J22="","",J22*2),0)</f>
        <v/>
      </c>
      <c r="Q22" s="29">
        <f>IF(N22="","",IFERROR((K22*O22+L22*P22)*M22,0))</f>
        <v/>
      </c>
      <c r="R22" s="29">
        <f>IF(N22="","",IFERROR(K22*O22+L22*P22+Q22,0))</f>
        <v/>
      </c>
      <c r="S22" s="4" t="n"/>
      <c r="T22" s="4" t="n"/>
      <c r="U22" s="2" t="n"/>
      <c r="V22" s="10" t="n"/>
    </row>
    <row r="23" ht="24" customHeight="1">
      <c r="A23" s="2" t="n"/>
      <c r="B23" s="27" t="n"/>
      <c r="C23" s="4" t="n"/>
      <c r="D23" s="2" t="n"/>
      <c r="E23" s="4" t="n"/>
      <c r="F23" s="4" t="n"/>
      <c r="G23" s="2" t="n"/>
      <c r="H23" s="28" t="n"/>
      <c r="I23" s="2" t="n"/>
      <c r="J23" s="29">
        <f>IF(OR(H23="",I23=""),"",IFERROR(H23/I23,0))</f>
        <v/>
      </c>
      <c r="K23" s="7" t="n"/>
      <c r="L23" s="7" t="n"/>
      <c r="M23" s="8" t="n"/>
      <c r="N23" s="9">
        <f>IF(COUNTA(K23:L23)=0,"",SUM(K23:L23))</f>
        <v/>
      </c>
      <c r="O23" s="29">
        <f>IFERROR(IF(J23="","",J23*1.5),0)</f>
        <v/>
      </c>
      <c r="P23" s="29">
        <f>IFERROR(IF(J23="","",J23*2),0)</f>
        <v/>
      </c>
      <c r="Q23" s="29">
        <f>IF(N23="","",IFERROR((K23*O23+L23*P23)*M23,0))</f>
        <v/>
      </c>
      <c r="R23" s="29">
        <f>IF(N23="","",IFERROR(K23*O23+L23*P23+Q23,0))</f>
        <v/>
      </c>
      <c r="S23" s="4" t="n"/>
      <c r="T23" s="4" t="n"/>
      <c r="U23" s="2" t="n"/>
      <c r="V23" s="10" t="n"/>
    </row>
    <row r="24" ht="24" customHeight="1">
      <c r="A24" s="2" t="n"/>
      <c r="B24" s="27" t="n"/>
      <c r="C24" s="4" t="n"/>
      <c r="D24" s="2" t="n"/>
      <c r="E24" s="4" t="n"/>
      <c r="F24" s="4" t="n"/>
      <c r="G24" s="2" t="n"/>
      <c r="H24" s="28" t="n"/>
      <c r="I24" s="2" t="n"/>
      <c r="J24" s="29">
        <f>IF(OR(H24="",I24=""),"",IFERROR(H24/I24,0))</f>
        <v/>
      </c>
      <c r="K24" s="7" t="n"/>
      <c r="L24" s="7" t="n"/>
      <c r="M24" s="8" t="n"/>
      <c r="N24" s="9">
        <f>IF(COUNTA(K24:L24)=0,"",SUM(K24:L24))</f>
        <v/>
      </c>
      <c r="O24" s="29">
        <f>IFERROR(IF(J24="","",J24*1.5),0)</f>
        <v/>
      </c>
      <c r="P24" s="29">
        <f>IFERROR(IF(J24="","",J24*2),0)</f>
        <v/>
      </c>
      <c r="Q24" s="29">
        <f>IF(N24="","",IFERROR((K24*O24+L24*P24)*M24,0))</f>
        <v/>
      </c>
      <c r="R24" s="29">
        <f>IF(N24="","",IFERROR(K24*O24+L24*P24+Q24,0))</f>
        <v/>
      </c>
      <c r="S24" s="4" t="n"/>
      <c r="T24" s="4" t="n"/>
      <c r="U24" s="2" t="n"/>
      <c r="V24" s="10" t="n"/>
    </row>
    <row r="25" ht="24" customHeight="1">
      <c r="A25" s="2" t="n"/>
      <c r="B25" s="27" t="n"/>
      <c r="C25" s="4" t="n"/>
      <c r="D25" s="2" t="n"/>
      <c r="E25" s="4" t="n"/>
      <c r="F25" s="4" t="n"/>
      <c r="G25" s="2" t="n"/>
      <c r="H25" s="28" t="n"/>
      <c r="I25" s="2" t="n"/>
      <c r="J25" s="29">
        <f>IF(OR(H25="",I25=""),"",IFERROR(H25/I25,0))</f>
        <v/>
      </c>
      <c r="K25" s="7" t="n"/>
      <c r="L25" s="7" t="n"/>
      <c r="M25" s="8" t="n"/>
      <c r="N25" s="9">
        <f>IF(COUNTA(K25:L25)=0,"",SUM(K25:L25))</f>
        <v/>
      </c>
      <c r="O25" s="29">
        <f>IFERROR(IF(J25="","",J25*1.5),0)</f>
        <v/>
      </c>
      <c r="P25" s="29">
        <f>IFERROR(IF(J25="","",J25*2),0)</f>
        <v/>
      </c>
      <c r="Q25" s="29">
        <f>IF(N25="","",IFERROR((K25*O25+L25*P25)*M25,0))</f>
        <v/>
      </c>
      <c r="R25" s="29">
        <f>IF(N25="","",IFERROR(K25*O25+L25*P25+Q25,0))</f>
        <v/>
      </c>
      <c r="S25" s="4" t="n"/>
      <c r="T25" s="4" t="n"/>
      <c r="U25" s="2" t="n"/>
      <c r="V25" s="10" t="n"/>
    </row>
    <row r="26" ht="24" customHeight="1">
      <c r="A26" s="2" t="n"/>
      <c r="B26" s="27" t="n"/>
      <c r="C26" s="4" t="n"/>
      <c r="D26" s="2" t="n"/>
      <c r="E26" s="4" t="n"/>
      <c r="F26" s="4" t="n"/>
      <c r="G26" s="2" t="n"/>
      <c r="H26" s="28" t="n"/>
      <c r="I26" s="2" t="n"/>
      <c r="J26" s="29">
        <f>IF(OR(H26="",I26=""),"",IFERROR(H26/I26,0))</f>
        <v/>
      </c>
      <c r="K26" s="7" t="n"/>
      <c r="L26" s="7" t="n"/>
      <c r="M26" s="8" t="n"/>
      <c r="N26" s="9">
        <f>IF(COUNTA(K26:L26)=0,"",SUM(K26:L26))</f>
        <v/>
      </c>
      <c r="O26" s="29">
        <f>IFERROR(IF(J26="","",J26*1.5),0)</f>
        <v/>
      </c>
      <c r="P26" s="29">
        <f>IFERROR(IF(J26="","",J26*2),0)</f>
        <v/>
      </c>
      <c r="Q26" s="29">
        <f>IF(N26="","",IFERROR((K26*O26+L26*P26)*M26,0))</f>
        <v/>
      </c>
      <c r="R26" s="29">
        <f>IF(N26="","",IFERROR(K26*O26+L26*P26+Q26,0))</f>
        <v/>
      </c>
      <c r="S26" s="4" t="n"/>
      <c r="T26" s="4" t="n"/>
      <c r="U26" s="2" t="n"/>
      <c r="V26" s="10" t="n"/>
    </row>
    <row r="27" ht="24" customHeight="1">
      <c r="A27" s="2" t="n"/>
      <c r="B27" s="27" t="n"/>
      <c r="C27" s="4" t="n"/>
      <c r="D27" s="2" t="n"/>
      <c r="E27" s="4" t="n"/>
      <c r="F27" s="4" t="n"/>
      <c r="G27" s="2" t="n"/>
      <c r="H27" s="28" t="n"/>
      <c r="I27" s="2" t="n"/>
      <c r="J27" s="29">
        <f>IF(OR(H27="",I27=""),"",IFERROR(H27/I27,0))</f>
        <v/>
      </c>
      <c r="K27" s="7" t="n"/>
      <c r="L27" s="7" t="n"/>
      <c r="M27" s="8" t="n"/>
      <c r="N27" s="9">
        <f>IF(COUNTA(K27:L27)=0,"",SUM(K27:L27))</f>
        <v/>
      </c>
      <c r="O27" s="29">
        <f>IFERROR(IF(J27="","",J27*1.5),0)</f>
        <v/>
      </c>
      <c r="P27" s="29">
        <f>IFERROR(IF(J27="","",J27*2),0)</f>
        <v/>
      </c>
      <c r="Q27" s="29">
        <f>IF(N27="","",IFERROR((K27*O27+L27*P27)*M27,0))</f>
        <v/>
      </c>
      <c r="R27" s="29">
        <f>IF(N27="","",IFERROR(K27*O27+L27*P27+Q27,0))</f>
        <v/>
      </c>
      <c r="S27" s="4" t="n"/>
      <c r="T27" s="4" t="n"/>
      <c r="U27" s="2" t="n"/>
      <c r="V27" s="10" t="n"/>
    </row>
    <row r="28" ht="24" customHeight="1">
      <c r="A28" s="2" t="n"/>
      <c r="B28" s="27" t="n"/>
      <c r="C28" s="4" t="n"/>
      <c r="D28" s="2" t="n"/>
      <c r="E28" s="4" t="n"/>
      <c r="F28" s="4" t="n"/>
      <c r="G28" s="2" t="n"/>
      <c r="H28" s="28" t="n"/>
      <c r="I28" s="2" t="n"/>
      <c r="J28" s="29">
        <f>IF(OR(H28="",I28=""),"",IFERROR(H28/I28,0))</f>
        <v/>
      </c>
      <c r="K28" s="7" t="n"/>
      <c r="L28" s="7" t="n"/>
      <c r="M28" s="8" t="n"/>
      <c r="N28" s="9">
        <f>IF(COUNTA(K28:L28)=0,"",SUM(K28:L28))</f>
        <v/>
      </c>
      <c r="O28" s="29">
        <f>IFERROR(IF(J28="","",J28*1.5),0)</f>
        <v/>
      </c>
      <c r="P28" s="29">
        <f>IFERROR(IF(J28="","",J28*2),0)</f>
        <v/>
      </c>
      <c r="Q28" s="29">
        <f>IF(N28="","",IFERROR((K28*O28+L28*P28)*M28,0))</f>
        <v/>
      </c>
      <c r="R28" s="29">
        <f>IF(N28="","",IFERROR(K28*O28+L28*P28+Q28,0))</f>
        <v/>
      </c>
      <c r="S28" s="4" t="n"/>
      <c r="T28" s="4" t="n"/>
      <c r="U28" s="2" t="n"/>
      <c r="V28" s="10" t="n"/>
    </row>
    <row r="29" ht="24" customHeight="1">
      <c r="A29" s="2" t="n"/>
      <c r="B29" s="27" t="n"/>
      <c r="C29" s="4" t="n"/>
      <c r="D29" s="2" t="n"/>
      <c r="E29" s="4" t="n"/>
      <c r="F29" s="4" t="n"/>
      <c r="G29" s="2" t="n"/>
      <c r="H29" s="28" t="n"/>
      <c r="I29" s="2" t="n"/>
      <c r="J29" s="29">
        <f>IF(OR(H29="",I29=""),"",IFERROR(H29/I29,0))</f>
        <v/>
      </c>
      <c r="K29" s="7" t="n"/>
      <c r="L29" s="7" t="n"/>
      <c r="M29" s="8" t="n"/>
      <c r="N29" s="9">
        <f>IF(COUNTA(K29:L29)=0,"",SUM(K29:L29))</f>
        <v/>
      </c>
      <c r="O29" s="29">
        <f>IFERROR(IF(J29="","",J29*1.5),0)</f>
        <v/>
      </c>
      <c r="P29" s="29">
        <f>IFERROR(IF(J29="","",J29*2),0)</f>
        <v/>
      </c>
      <c r="Q29" s="29">
        <f>IF(N29="","",IFERROR((K29*O29+L29*P29)*M29,0))</f>
        <v/>
      </c>
      <c r="R29" s="29">
        <f>IF(N29="","",IFERROR(K29*O29+L29*P29+Q29,0))</f>
        <v/>
      </c>
      <c r="S29" s="4" t="n"/>
      <c r="T29" s="4" t="n"/>
      <c r="U29" s="2" t="n"/>
      <c r="V29" s="10" t="n"/>
    </row>
    <row r="30" ht="24" customHeight="1">
      <c r="A30" s="2" t="n"/>
      <c r="B30" s="27" t="n"/>
      <c r="C30" s="4" t="n"/>
      <c r="D30" s="2" t="n"/>
      <c r="E30" s="4" t="n"/>
      <c r="F30" s="4" t="n"/>
      <c r="G30" s="2" t="n"/>
      <c r="H30" s="28" t="n"/>
      <c r="I30" s="2" t="n"/>
      <c r="J30" s="29">
        <f>IF(OR(H30="",I30=""),"",IFERROR(H30/I30,0))</f>
        <v/>
      </c>
      <c r="K30" s="7" t="n"/>
      <c r="L30" s="7" t="n"/>
      <c r="M30" s="8" t="n"/>
      <c r="N30" s="9">
        <f>IF(COUNTA(K30:L30)=0,"",SUM(K30:L30))</f>
        <v/>
      </c>
      <c r="O30" s="29">
        <f>IFERROR(IF(J30="","",J30*1.5),0)</f>
        <v/>
      </c>
      <c r="P30" s="29">
        <f>IFERROR(IF(J30="","",J30*2),0)</f>
        <v/>
      </c>
      <c r="Q30" s="29">
        <f>IF(N30="","",IFERROR((K30*O30+L30*P30)*M30,0))</f>
        <v/>
      </c>
      <c r="R30" s="29">
        <f>IF(N30="","",IFERROR(K30*O30+L30*P30+Q30,0))</f>
        <v/>
      </c>
      <c r="S30" s="4" t="n"/>
      <c r="T30" s="4" t="n"/>
      <c r="U30" s="2" t="n"/>
      <c r="V30" s="10" t="n"/>
    </row>
    <row r="31" ht="24" customHeight="1">
      <c r="A31" s="2" t="n"/>
      <c r="B31" s="27" t="n"/>
      <c r="C31" s="4" t="n"/>
      <c r="D31" s="2" t="n"/>
      <c r="E31" s="4" t="n"/>
      <c r="F31" s="4" t="n"/>
      <c r="G31" s="2" t="n"/>
      <c r="H31" s="28" t="n"/>
      <c r="I31" s="2" t="n"/>
      <c r="J31" s="29">
        <f>IF(OR(H31="",I31=""),"",IFERROR(H31/I31,0))</f>
        <v/>
      </c>
      <c r="K31" s="7" t="n"/>
      <c r="L31" s="7" t="n"/>
      <c r="M31" s="8" t="n"/>
      <c r="N31" s="9">
        <f>IF(COUNTA(K31:L31)=0,"",SUM(K31:L31))</f>
        <v/>
      </c>
      <c r="O31" s="29">
        <f>IFERROR(IF(J31="","",J31*1.5),0)</f>
        <v/>
      </c>
      <c r="P31" s="29">
        <f>IFERROR(IF(J31="","",J31*2),0)</f>
        <v/>
      </c>
      <c r="Q31" s="29">
        <f>IF(N31="","",IFERROR((K31*O31+L31*P31)*M31,0))</f>
        <v/>
      </c>
      <c r="R31" s="29">
        <f>IF(N31="","",IFERROR(K31*O31+L31*P31+Q31,0))</f>
        <v/>
      </c>
      <c r="S31" s="4" t="n"/>
      <c r="T31" s="4" t="n"/>
      <c r="U31" s="2" t="n"/>
      <c r="V31" s="10" t="n"/>
    </row>
    <row r="32" ht="24" customHeight="1">
      <c r="A32" s="2" t="n"/>
      <c r="B32" s="27" t="n"/>
      <c r="C32" s="4" t="n"/>
      <c r="D32" s="2" t="n"/>
      <c r="E32" s="4" t="n"/>
      <c r="F32" s="4" t="n"/>
      <c r="G32" s="2" t="n"/>
      <c r="H32" s="28" t="n"/>
      <c r="I32" s="2" t="n"/>
      <c r="J32" s="29">
        <f>IF(OR(H32="",I32=""),"",IFERROR(H32/I32,0))</f>
        <v/>
      </c>
      <c r="K32" s="7" t="n"/>
      <c r="L32" s="7" t="n"/>
      <c r="M32" s="8" t="n"/>
      <c r="N32" s="9">
        <f>IF(COUNTA(K32:L32)=0,"",SUM(K32:L32))</f>
        <v/>
      </c>
      <c r="O32" s="29">
        <f>IFERROR(IF(J32="","",J32*1.5),0)</f>
        <v/>
      </c>
      <c r="P32" s="29">
        <f>IFERROR(IF(J32="","",J32*2),0)</f>
        <v/>
      </c>
      <c r="Q32" s="29">
        <f>IF(N32="","",IFERROR((K32*O32+L32*P32)*M32,0))</f>
        <v/>
      </c>
      <c r="R32" s="29">
        <f>IF(N32="","",IFERROR(K32*O32+L32*P32+Q32,0))</f>
        <v/>
      </c>
      <c r="S32" s="4" t="n"/>
      <c r="T32" s="4" t="n"/>
      <c r="U32" s="2" t="n"/>
      <c r="V32" s="10" t="n"/>
    </row>
    <row r="33" ht="24" customHeight="1">
      <c r="A33" s="2" t="n"/>
      <c r="B33" s="27" t="n"/>
      <c r="C33" s="4" t="n"/>
      <c r="D33" s="2" t="n"/>
      <c r="E33" s="4" t="n"/>
      <c r="F33" s="4" t="n"/>
      <c r="G33" s="2" t="n"/>
      <c r="H33" s="28" t="n"/>
      <c r="I33" s="2" t="n"/>
      <c r="J33" s="29">
        <f>IF(OR(H33="",I33=""),"",IFERROR(H33/I33,0))</f>
        <v/>
      </c>
      <c r="K33" s="7" t="n"/>
      <c r="L33" s="7" t="n"/>
      <c r="M33" s="8" t="n"/>
      <c r="N33" s="9">
        <f>IF(COUNTA(K33:L33)=0,"",SUM(K33:L33))</f>
        <v/>
      </c>
      <c r="O33" s="29">
        <f>IFERROR(IF(J33="","",J33*1.5),0)</f>
        <v/>
      </c>
      <c r="P33" s="29">
        <f>IFERROR(IF(J33="","",J33*2),0)</f>
        <v/>
      </c>
      <c r="Q33" s="29">
        <f>IF(N33="","",IFERROR((K33*O33+L33*P33)*M33,0))</f>
        <v/>
      </c>
      <c r="R33" s="29">
        <f>IF(N33="","",IFERROR(K33*O33+L33*P33+Q33,0))</f>
        <v/>
      </c>
      <c r="S33" s="4" t="n"/>
      <c r="T33" s="4" t="n"/>
      <c r="U33" s="2" t="n"/>
      <c r="V33" s="10" t="n"/>
    </row>
    <row r="34" ht="24" customHeight="1">
      <c r="A34" s="2" t="n"/>
      <c r="B34" s="27" t="n"/>
      <c r="C34" s="4" t="n"/>
      <c r="D34" s="2" t="n"/>
      <c r="E34" s="4" t="n"/>
      <c r="F34" s="4" t="n"/>
      <c r="G34" s="2" t="n"/>
      <c r="H34" s="28" t="n"/>
      <c r="I34" s="2" t="n"/>
      <c r="J34" s="29">
        <f>IF(OR(H34="",I34=""),"",IFERROR(H34/I34,0))</f>
        <v/>
      </c>
      <c r="K34" s="7" t="n"/>
      <c r="L34" s="7" t="n"/>
      <c r="M34" s="8" t="n"/>
      <c r="N34" s="9">
        <f>IF(COUNTA(K34:L34)=0,"",SUM(K34:L34))</f>
        <v/>
      </c>
      <c r="O34" s="29">
        <f>IFERROR(IF(J34="","",J34*1.5),0)</f>
        <v/>
      </c>
      <c r="P34" s="29">
        <f>IFERROR(IF(J34="","",J34*2),0)</f>
        <v/>
      </c>
      <c r="Q34" s="29">
        <f>IF(N34="","",IFERROR((K34*O34+L34*P34)*M34,0))</f>
        <v/>
      </c>
      <c r="R34" s="29">
        <f>IF(N34="","",IFERROR(K34*O34+L34*P34+Q34,0))</f>
        <v/>
      </c>
      <c r="S34" s="4" t="n"/>
      <c r="T34" s="4" t="n"/>
      <c r="U34" s="2" t="n"/>
      <c r="V34" s="10" t="n"/>
    </row>
    <row r="35" ht="24" customHeight="1">
      <c r="A35" s="2" t="n"/>
      <c r="B35" s="27" t="n"/>
      <c r="C35" s="4" t="n"/>
      <c r="D35" s="2" t="n"/>
      <c r="E35" s="4" t="n"/>
      <c r="F35" s="4" t="n"/>
      <c r="G35" s="2" t="n"/>
      <c r="H35" s="28" t="n"/>
      <c r="I35" s="2" t="n"/>
      <c r="J35" s="29">
        <f>IF(OR(H35="",I35=""),"",IFERROR(H35/I35,0))</f>
        <v/>
      </c>
      <c r="K35" s="7" t="n"/>
      <c r="L35" s="7" t="n"/>
      <c r="M35" s="8" t="n"/>
      <c r="N35" s="9">
        <f>IF(COUNTA(K35:L35)=0,"",SUM(K35:L35))</f>
        <v/>
      </c>
      <c r="O35" s="29">
        <f>IFERROR(IF(J35="","",J35*1.5),0)</f>
        <v/>
      </c>
      <c r="P35" s="29">
        <f>IFERROR(IF(J35="","",J35*2),0)</f>
        <v/>
      </c>
      <c r="Q35" s="29">
        <f>IF(N35="","",IFERROR((K35*O35+L35*P35)*M35,0))</f>
        <v/>
      </c>
      <c r="R35" s="29">
        <f>IF(N35="","",IFERROR(K35*O35+L35*P35+Q35,0))</f>
        <v/>
      </c>
      <c r="S35" s="4" t="n"/>
      <c r="T35" s="4" t="n"/>
      <c r="U35" s="2" t="n"/>
      <c r="V35" s="10" t="n"/>
    </row>
    <row r="36" ht="24" customHeight="1">
      <c r="A36" s="2" t="n"/>
      <c r="B36" s="27" t="n"/>
      <c r="C36" s="4" t="n"/>
      <c r="D36" s="2" t="n"/>
      <c r="E36" s="4" t="n"/>
      <c r="F36" s="4" t="n"/>
      <c r="G36" s="2" t="n"/>
      <c r="H36" s="28" t="n"/>
      <c r="I36" s="2" t="n"/>
      <c r="J36" s="29">
        <f>IF(OR(H36="",I36=""),"",IFERROR(H36/I36,0))</f>
        <v/>
      </c>
      <c r="K36" s="7" t="n"/>
      <c r="L36" s="7" t="n"/>
      <c r="M36" s="8" t="n"/>
      <c r="N36" s="9">
        <f>IF(COUNTA(K36:L36)=0,"",SUM(K36:L36))</f>
        <v/>
      </c>
      <c r="O36" s="29">
        <f>IFERROR(IF(J36="","",J36*1.5),0)</f>
        <v/>
      </c>
      <c r="P36" s="29">
        <f>IFERROR(IF(J36="","",J36*2),0)</f>
        <v/>
      </c>
      <c r="Q36" s="29">
        <f>IF(N36="","",IFERROR((K36*O36+L36*P36)*M36,0))</f>
        <v/>
      </c>
      <c r="R36" s="29">
        <f>IF(N36="","",IFERROR(K36*O36+L36*P36+Q36,0))</f>
        <v/>
      </c>
      <c r="S36" s="4" t="n"/>
      <c r="T36" s="4" t="n"/>
      <c r="U36" s="2" t="n"/>
      <c r="V36" s="10" t="n"/>
    </row>
    <row r="37" ht="24" customHeight="1">
      <c r="A37" s="2" t="n"/>
      <c r="B37" s="27" t="n"/>
      <c r="C37" s="4" t="n"/>
      <c r="D37" s="2" t="n"/>
      <c r="E37" s="4" t="n"/>
      <c r="F37" s="4" t="n"/>
      <c r="G37" s="2" t="n"/>
      <c r="H37" s="28" t="n"/>
      <c r="I37" s="2" t="n"/>
      <c r="J37" s="29">
        <f>IF(OR(H37="",I37=""),"",IFERROR(H37/I37,0))</f>
        <v/>
      </c>
      <c r="K37" s="7" t="n"/>
      <c r="L37" s="7" t="n"/>
      <c r="M37" s="8" t="n"/>
      <c r="N37" s="9">
        <f>IF(COUNTA(K37:L37)=0,"",SUM(K37:L37))</f>
        <v/>
      </c>
      <c r="O37" s="29">
        <f>IFERROR(IF(J37="","",J37*1.5),0)</f>
        <v/>
      </c>
      <c r="P37" s="29">
        <f>IFERROR(IF(J37="","",J37*2),0)</f>
        <v/>
      </c>
      <c r="Q37" s="29">
        <f>IF(N37="","",IFERROR((K37*O37+L37*P37)*M37,0))</f>
        <v/>
      </c>
      <c r="R37" s="29">
        <f>IF(N37="","",IFERROR(K37*O37+L37*P37+Q37,0))</f>
        <v/>
      </c>
      <c r="S37" s="4" t="n"/>
      <c r="T37" s="4" t="n"/>
      <c r="U37" s="2" t="n"/>
      <c r="V37" s="10" t="n"/>
    </row>
    <row r="38" ht="24" customHeight="1">
      <c r="A38" s="2" t="n"/>
      <c r="B38" s="27" t="n"/>
      <c r="C38" s="4" t="n"/>
      <c r="D38" s="2" t="n"/>
      <c r="E38" s="4" t="n"/>
      <c r="F38" s="4" t="n"/>
      <c r="G38" s="2" t="n"/>
      <c r="H38" s="28" t="n"/>
      <c r="I38" s="2" t="n"/>
      <c r="J38" s="29">
        <f>IF(OR(H38="",I38=""),"",IFERROR(H38/I38,0))</f>
        <v/>
      </c>
      <c r="K38" s="7" t="n"/>
      <c r="L38" s="7" t="n"/>
      <c r="M38" s="8" t="n"/>
      <c r="N38" s="9">
        <f>IF(COUNTA(K38:L38)=0,"",SUM(K38:L38))</f>
        <v/>
      </c>
      <c r="O38" s="29">
        <f>IFERROR(IF(J38="","",J38*1.5),0)</f>
        <v/>
      </c>
      <c r="P38" s="29">
        <f>IFERROR(IF(J38="","",J38*2),0)</f>
        <v/>
      </c>
      <c r="Q38" s="29">
        <f>IF(N38="","",IFERROR((K38*O38+L38*P38)*M38,0))</f>
        <v/>
      </c>
      <c r="R38" s="29">
        <f>IF(N38="","",IFERROR(K38*O38+L38*P38+Q38,0))</f>
        <v/>
      </c>
      <c r="S38" s="4" t="n"/>
      <c r="T38" s="4" t="n"/>
      <c r="U38" s="2" t="n"/>
      <c r="V38" s="10" t="n"/>
    </row>
    <row r="39" ht="24" customHeight="1">
      <c r="A39" s="2" t="n"/>
      <c r="B39" s="27" t="n"/>
      <c r="C39" s="4" t="n"/>
      <c r="D39" s="2" t="n"/>
      <c r="E39" s="4" t="n"/>
      <c r="F39" s="4" t="n"/>
      <c r="G39" s="2" t="n"/>
      <c r="H39" s="28" t="n"/>
      <c r="I39" s="2" t="n"/>
      <c r="J39" s="29">
        <f>IF(OR(H39="",I39=""),"",IFERROR(H39/I39,0))</f>
        <v/>
      </c>
      <c r="K39" s="7" t="n"/>
      <c r="L39" s="7" t="n"/>
      <c r="M39" s="8" t="n"/>
      <c r="N39" s="9">
        <f>IF(COUNTA(K39:L39)=0,"",SUM(K39:L39))</f>
        <v/>
      </c>
      <c r="O39" s="29">
        <f>IFERROR(IF(J39="","",J39*1.5),0)</f>
        <v/>
      </c>
      <c r="P39" s="29">
        <f>IFERROR(IF(J39="","",J39*2),0)</f>
        <v/>
      </c>
      <c r="Q39" s="29">
        <f>IF(N39="","",IFERROR((K39*O39+L39*P39)*M39,0))</f>
        <v/>
      </c>
      <c r="R39" s="29">
        <f>IF(N39="","",IFERROR(K39*O39+L39*P39+Q39,0))</f>
        <v/>
      </c>
      <c r="S39" s="4" t="n"/>
      <c r="T39" s="4" t="n"/>
      <c r="U39" s="2" t="n"/>
      <c r="V39" s="10" t="n"/>
    </row>
    <row r="40" ht="24" customHeight="1">
      <c r="A40" s="2" t="n"/>
      <c r="B40" s="27" t="n"/>
      <c r="C40" s="4" t="n"/>
      <c r="D40" s="2" t="n"/>
      <c r="E40" s="4" t="n"/>
      <c r="F40" s="4" t="n"/>
      <c r="G40" s="2" t="n"/>
      <c r="H40" s="28" t="n"/>
      <c r="I40" s="2" t="n"/>
      <c r="J40" s="29">
        <f>IF(OR(H40="",I40=""),"",IFERROR(H40/I40,0))</f>
        <v/>
      </c>
      <c r="K40" s="7" t="n"/>
      <c r="L40" s="7" t="n"/>
      <c r="M40" s="8" t="n"/>
      <c r="N40" s="9">
        <f>IF(COUNTA(K40:L40)=0,"",SUM(K40:L40))</f>
        <v/>
      </c>
      <c r="O40" s="29">
        <f>IFERROR(IF(J40="","",J40*1.5),0)</f>
        <v/>
      </c>
      <c r="P40" s="29">
        <f>IFERROR(IF(J40="","",J40*2),0)</f>
        <v/>
      </c>
      <c r="Q40" s="29">
        <f>IF(N40="","",IFERROR((K40*O40+L40*P40)*M40,0))</f>
        <v/>
      </c>
      <c r="R40" s="29">
        <f>IF(N40="","",IFERROR(K40*O40+L40*P40+Q40,0))</f>
        <v/>
      </c>
      <c r="S40" s="4" t="n"/>
      <c r="T40" s="4" t="n"/>
      <c r="U40" s="2" t="n"/>
      <c r="V40" s="10" t="n"/>
    </row>
    <row r="41" ht="24" customHeight="1">
      <c r="A41" s="2" t="n"/>
      <c r="B41" s="27" t="n"/>
      <c r="C41" s="4" t="n"/>
      <c r="D41" s="2" t="n"/>
      <c r="E41" s="4" t="n"/>
      <c r="F41" s="4" t="n"/>
      <c r="G41" s="2" t="n"/>
      <c r="H41" s="28" t="n"/>
      <c r="I41" s="2" t="n"/>
      <c r="J41" s="29">
        <f>IF(OR(H41="",I41=""),"",IFERROR(H41/I41,0))</f>
        <v/>
      </c>
      <c r="K41" s="7" t="n"/>
      <c r="L41" s="7" t="n"/>
      <c r="M41" s="8" t="n"/>
      <c r="N41" s="9">
        <f>IF(COUNTA(K41:L41)=0,"",SUM(K41:L41))</f>
        <v/>
      </c>
      <c r="O41" s="29">
        <f>IFERROR(IF(J41="","",J41*1.5),0)</f>
        <v/>
      </c>
      <c r="P41" s="29">
        <f>IFERROR(IF(J41="","",J41*2),0)</f>
        <v/>
      </c>
      <c r="Q41" s="29">
        <f>IF(N41="","",IFERROR((K41*O41+L41*P41)*M41,0))</f>
        <v/>
      </c>
      <c r="R41" s="29">
        <f>IF(N41="","",IFERROR(K41*O41+L41*P41+Q41,0))</f>
        <v/>
      </c>
      <c r="S41" s="4" t="n"/>
      <c r="T41" s="4" t="n"/>
      <c r="U41" s="2" t="n"/>
      <c r="V41" s="10" t="n"/>
    </row>
    <row r="42" ht="24" customHeight="1">
      <c r="A42" s="2" t="n"/>
      <c r="B42" s="27" t="n"/>
      <c r="C42" s="4" t="n"/>
      <c r="D42" s="2" t="n"/>
      <c r="E42" s="4" t="n"/>
      <c r="F42" s="4" t="n"/>
      <c r="G42" s="2" t="n"/>
      <c r="H42" s="28" t="n"/>
      <c r="I42" s="2" t="n"/>
      <c r="J42" s="29">
        <f>IF(OR(H42="",I42=""),"",IFERROR(H42/I42,0))</f>
        <v/>
      </c>
      <c r="K42" s="7" t="n"/>
      <c r="L42" s="7" t="n"/>
      <c r="M42" s="8" t="n"/>
      <c r="N42" s="9">
        <f>IF(COUNTA(K42:L42)=0,"",SUM(K42:L42))</f>
        <v/>
      </c>
      <c r="O42" s="29">
        <f>IFERROR(IF(J42="","",J42*1.5),0)</f>
        <v/>
      </c>
      <c r="P42" s="29">
        <f>IFERROR(IF(J42="","",J42*2),0)</f>
        <v/>
      </c>
      <c r="Q42" s="29">
        <f>IF(N42="","",IFERROR((K42*O42+L42*P42)*M42,0))</f>
        <v/>
      </c>
      <c r="R42" s="29">
        <f>IF(N42="","",IFERROR(K42*O42+L42*P42+Q42,0))</f>
        <v/>
      </c>
      <c r="S42" s="4" t="n"/>
      <c r="T42" s="4" t="n"/>
      <c r="U42" s="2" t="n"/>
      <c r="V42" s="10" t="n"/>
    </row>
    <row r="43" ht="24" customHeight="1">
      <c r="A43" s="2" t="n"/>
      <c r="B43" s="27" t="n"/>
      <c r="C43" s="4" t="n"/>
      <c r="D43" s="2" t="n"/>
      <c r="E43" s="4" t="n"/>
      <c r="F43" s="4" t="n"/>
      <c r="G43" s="2" t="n"/>
      <c r="H43" s="28" t="n"/>
      <c r="I43" s="2" t="n"/>
      <c r="J43" s="29">
        <f>IF(OR(H43="",I43=""),"",IFERROR(H43/I43,0))</f>
        <v/>
      </c>
      <c r="K43" s="7" t="n"/>
      <c r="L43" s="7" t="n"/>
      <c r="M43" s="8" t="n"/>
      <c r="N43" s="9">
        <f>IF(COUNTA(K43:L43)=0,"",SUM(K43:L43))</f>
        <v/>
      </c>
      <c r="O43" s="29">
        <f>IFERROR(IF(J43="","",J43*1.5),0)</f>
        <v/>
      </c>
      <c r="P43" s="29">
        <f>IFERROR(IF(J43="","",J43*2),0)</f>
        <v/>
      </c>
      <c r="Q43" s="29">
        <f>IF(N43="","",IFERROR((K43*O43+L43*P43)*M43,0))</f>
        <v/>
      </c>
      <c r="R43" s="29">
        <f>IF(N43="","",IFERROR(K43*O43+L43*P43+Q43,0))</f>
        <v/>
      </c>
      <c r="S43" s="4" t="n"/>
      <c r="T43" s="4" t="n"/>
      <c r="U43" s="2" t="n"/>
      <c r="V43" s="10" t="n"/>
    </row>
    <row r="44" ht="24" customHeight="1">
      <c r="A44" s="2" t="n"/>
      <c r="B44" s="27" t="n"/>
      <c r="C44" s="4" t="n"/>
      <c r="D44" s="2" t="n"/>
      <c r="E44" s="4" t="n"/>
      <c r="F44" s="4" t="n"/>
      <c r="G44" s="2" t="n"/>
      <c r="H44" s="28" t="n"/>
      <c r="I44" s="2" t="n"/>
      <c r="J44" s="29">
        <f>IF(OR(H44="",I44=""),"",IFERROR(H44/I44,0))</f>
        <v/>
      </c>
      <c r="K44" s="7" t="n"/>
      <c r="L44" s="7" t="n"/>
      <c r="M44" s="8" t="n"/>
      <c r="N44" s="9">
        <f>IF(COUNTA(K44:L44)=0,"",SUM(K44:L44))</f>
        <v/>
      </c>
      <c r="O44" s="29">
        <f>IFERROR(IF(J44="","",J44*1.5),0)</f>
        <v/>
      </c>
      <c r="P44" s="29">
        <f>IFERROR(IF(J44="","",J44*2),0)</f>
        <v/>
      </c>
      <c r="Q44" s="29">
        <f>IF(N44="","",IFERROR((K44*O44+L44*P44)*M44,0))</f>
        <v/>
      </c>
      <c r="R44" s="29">
        <f>IF(N44="","",IFERROR(K44*O44+L44*P44+Q44,0))</f>
        <v/>
      </c>
      <c r="S44" s="4" t="n"/>
      <c r="T44" s="4" t="n"/>
      <c r="U44" s="2" t="n"/>
      <c r="V44" s="10" t="n"/>
    </row>
    <row r="45" ht="24" customHeight="1">
      <c r="A45" s="2" t="n"/>
      <c r="B45" s="27" t="n"/>
      <c r="C45" s="4" t="n"/>
      <c r="D45" s="2" t="n"/>
      <c r="E45" s="4" t="n"/>
      <c r="F45" s="4" t="n"/>
      <c r="G45" s="2" t="n"/>
      <c r="H45" s="28" t="n"/>
      <c r="I45" s="2" t="n"/>
      <c r="J45" s="29">
        <f>IF(OR(H45="",I45=""),"",IFERROR(H45/I45,0))</f>
        <v/>
      </c>
      <c r="K45" s="7" t="n"/>
      <c r="L45" s="7" t="n"/>
      <c r="M45" s="8" t="n"/>
      <c r="N45" s="9">
        <f>IF(COUNTA(K45:L45)=0,"",SUM(K45:L45))</f>
        <v/>
      </c>
      <c r="O45" s="29">
        <f>IFERROR(IF(J45="","",J45*1.5),0)</f>
        <v/>
      </c>
      <c r="P45" s="29">
        <f>IFERROR(IF(J45="","",J45*2),0)</f>
        <v/>
      </c>
      <c r="Q45" s="29">
        <f>IF(N45="","",IFERROR((K45*O45+L45*P45)*M45,0))</f>
        <v/>
      </c>
      <c r="R45" s="29">
        <f>IF(N45="","",IFERROR(K45*O45+L45*P45+Q45,0))</f>
        <v/>
      </c>
      <c r="S45" s="4" t="n"/>
      <c r="T45" s="4" t="n"/>
      <c r="U45" s="2" t="n"/>
      <c r="V45" s="10" t="n"/>
    </row>
    <row r="46" ht="24" customHeight="1">
      <c r="A46" s="2" t="n"/>
      <c r="B46" s="27" t="n"/>
      <c r="C46" s="4" t="n"/>
      <c r="D46" s="2" t="n"/>
      <c r="E46" s="4" t="n"/>
      <c r="F46" s="4" t="n"/>
      <c r="G46" s="2" t="n"/>
      <c r="H46" s="28" t="n"/>
      <c r="I46" s="2" t="n"/>
      <c r="J46" s="29">
        <f>IF(OR(H46="",I46=""),"",IFERROR(H46/I46,0))</f>
        <v/>
      </c>
      <c r="K46" s="7" t="n"/>
      <c r="L46" s="7" t="n"/>
      <c r="M46" s="8" t="n"/>
      <c r="N46" s="9">
        <f>IF(COUNTA(K46:L46)=0,"",SUM(K46:L46))</f>
        <v/>
      </c>
      <c r="O46" s="29">
        <f>IFERROR(IF(J46="","",J46*1.5),0)</f>
        <v/>
      </c>
      <c r="P46" s="29">
        <f>IFERROR(IF(J46="","",J46*2),0)</f>
        <v/>
      </c>
      <c r="Q46" s="29">
        <f>IF(N46="","",IFERROR((K46*O46+L46*P46)*M46,0))</f>
        <v/>
      </c>
      <c r="R46" s="29">
        <f>IF(N46="","",IFERROR(K46*O46+L46*P46+Q46,0))</f>
        <v/>
      </c>
      <c r="S46" s="4" t="n"/>
      <c r="T46" s="4" t="n"/>
      <c r="U46" s="2" t="n"/>
      <c r="V46" s="10" t="n"/>
    </row>
    <row r="47" ht="24" customHeight="1">
      <c r="A47" s="2" t="n"/>
      <c r="B47" s="27" t="n"/>
      <c r="C47" s="4" t="n"/>
      <c r="D47" s="2" t="n"/>
      <c r="E47" s="4" t="n"/>
      <c r="F47" s="4" t="n"/>
      <c r="G47" s="2" t="n"/>
      <c r="H47" s="28" t="n"/>
      <c r="I47" s="2" t="n"/>
      <c r="J47" s="29">
        <f>IF(OR(H47="",I47=""),"",IFERROR(H47/I47,0))</f>
        <v/>
      </c>
      <c r="K47" s="7" t="n"/>
      <c r="L47" s="7" t="n"/>
      <c r="M47" s="8" t="n"/>
      <c r="N47" s="9">
        <f>IF(COUNTA(K47:L47)=0,"",SUM(K47:L47))</f>
        <v/>
      </c>
      <c r="O47" s="29">
        <f>IFERROR(IF(J47="","",J47*1.5),0)</f>
        <v/>
      </c>
      <c r="P47" s="29">
        <f>IFERROR(IF(J47="","",J47*2),0)</f>
        <v/>
      </c>
      <c r="Q47" s="29">
        <f>IF(N47="","",IFERROR((K47*O47+L47*P47)*M47,0))</f>
        <v/>
      </c>
      <c r="R47" s="29">
        <f>IF(N47="","",IFERROR(K47*O47+L47*P47+Q47,0))</f>
        <v/>
      </c>
      <c r="S47" s="4" t="n"/>
      <c r="T47" s="4" t="n"/>
      <c r="U47" s="2" t="n"/>
      <c r="V47" s="10" t="n"/>
    </row>
    <row r="48" ht="24" customHeight="1">
      <c r="A48" s="2" t="n"/>
      <c r="B48" s="27" t="n"/>
      <c r="C48" s="4" t="n"/>
      <c r="D48" s="2" t="n"/>
      <c r="E48" s="4" t="n"/>
      <c r="F48" s="4" t="n"/>
      <c r="G48" s="2" t="n"/>
      <c r="H48" s="28" t="n"/>
      <c r="I48" s="2" t="n"/>
      <c r="J48" s="29">
        <f>IF(OR(H48="",I48=""),"",IFERROR(H48/I48,0))</f>
        <v/>
      </c>
      <c r="K48" s="7" t="n"/>
      <c r="L48" s="7" t="n"/>
      <c r="M48" s="8" t="n"/>
      <c r="N48" s="9">
        <f>IF(COUNTA(K48:L48)=0,"",SUM(K48:L48))</f>
        <v/>
      </c>
      <c r="O48" s="29">
        <f>IFERROR(IF(J48="","",J48*1.5),0)</f>
        <v/>
      </c>
      <c r="P48" s="29">
        <f>IFERROR(IF(J48="","",J48*2),0)</f>
        <v/>
      </c>
      <c r="Q48" s="29">
        <f>IF(N48="","",IFERROR((K48*O48+L48*P48)*M48,0))</f>
        <v/>
      </c>
      <c r="R48" s="29">
        <f>IF(N48="","",IFERROR(K48*O48+L48*P48+Q48,0))</f>
        <v/>
      </c>
      <c r="S48" s="4" t="n"/>
      <c r="T48" s="4" t="n"/>
      <c r="U48" s="2" t="n"/>
      <c r="V48" s="10" t="n"/>
    </row>
    <row r="49" ht="24" customHeight="1">
      <c r="A49" s="2" t="n"/>
      <c r="B49" s="27" t="n"/>
      <c r="C49" s="4" t="n"/>
      <c r="D49" s="2" t="n"/>
      <c r="E49" s="4" t="n"/>
      <c r="F49" s="4" t="n"/>
      <c r="G49" s="2" t="n"/>
      <c r="H49" s="28" t="n"/>
      <c r="I49" s="2" t="n"/>
      <c r="J49" s="29">
        <f>IF(OR(H49="",I49=""),"",IFERROR(H49/I49,0))</f>
        <v/>
      </c>
      <c r="K49" s="7" t="n"/>
      <c r="L49" s="7" t="n"/>
      <c r="M49" s="8" t="n"/>
      <c r="N49" s="9">
        <f>IF(COUNTA(K49:L49)=0,"",SUM(K49:L49))</f>
        <v/>
      </c>
      <c r="O49" s="29">
        <f>IFERROR(IF(J49="","",J49*1.5),0)</f>
        <v/>
      </c>
      <c r="P49" s="29">
        <f>IFERROR(IF(J49="","",J49*2),0)</f>
        <v/>
      </c>
      <c r="Q49" s="29">
        <f>IF(N49="","",IFERROR((K49*O49+L49*P49)*M49,0))</f>
        <v/>
      </c>
      <c r="R49" s="29">
        <f>IF(N49="","",IFERROR(K49*O49+L49*P49+Q49,0))</f>
        <v/>
      </c>
      <c r="S49" s="4" t="n"/>
      <c r="T49" s="4" t="n"/>
      <c r="U49" s="2" t="n"/>
      <c r="V49" s="10" t="n"/>
    </row>
    <row r="50" ht="24" customHeight="1">
      <c r="A50" s="2" t="n"/>
      <c r="B50" s="27" t="n"/>
      <c r="C50" s="4" t="n"/>
      <c r="D50" s="2" t="n"/>
      <c r="E50" s="4" t="n"/>
      <c r="F50" s="4" t="n"/>
      <c r="G50" s="2" t="n"/>
      <c r="H50" s="28" t="n"/>
      <c r="I50" s="2" t="n"/>
      <c r="J50" s="29">
        <f>IF(OR(H50="",I50=""),"",IFERROR(H50/I50,0))</f>
        <v/>
      </c>
      <c r="K50" s="7" t="n"/>
      <c r="L50" s="7" t="n"/>
      <c r="M50" s="8" t="n"/>
      <c r="N50" s="9">
        <f>IF(COUNTA(K50:L50)=0,"",SUM(K50:L50))</f>
        <v/>
      </c>
      <c r="O50" s="29">
        <f>IFERROR(IF(J50="","",J50*1.5),0)</f>
        <v/>
      </c>
      <c r="P50" s="29">
        <f>IFERROR(IF(J50="","",J50*2),0)</f>
        <v/>
      </c>
      <c r="Q50" s="29">
        <f>IF(N50="","",IFERROR((K50*O50+L50*P50)*M50,0))</f>
        <v/>
      </c>
      <c r="R50" s="29">
        <f>IF(N50="","",IFERROR(K50*O50+L50*P50+Q50,0))</f>
        <v/>
      </c>
      <c r="S50" s="4" t="n"/>
      <c r="T50" s="4" t="n"/>
      <c r="U50" s="2" t="n"/>
      <c r="V50" s="10" t="n"/>
    </row>
    <row r="51" ht="24" customHeight="1">
      <c r="A51" s="2" t="n"/>
      <c r="B51" s="27" t="n"/>
      <c r="C51" s="4" t="n"/>
      <c r="D51" s="2" t="n"/>
      <c r="E51" s="4" t="n"/>
      <c r="F51" s="4" t="n"/>
      <c r="G51" s="2" t="n"/>
      <c r="H51" s="28" t="n"/>
      <c r="I51" s="2" t="n"/>
      <c r="J51" s="29">
        <f>IF(OR(H51="",I51=""),"",IFERROR(H51/I51,0))</f>
        <v/>
      </c>
      <c r="K51" s="7" t="n"/>
      <c r="L51" s="7" t="n"/>
      <c r="M51" s="8" t="n"/>
      <c r="N51" s="9">
        <f>IF(COUNTA(K51:L51)=0,"",SUM(K51:L51))</f>
        <v/>
      </c>
      <c r="O51" s="29">
        <f>IFERROR(IF(J51="","",J51*1.5),0)</f>
        <v/>
      </c>
      <c r="P51" s="29">
        <f>IFERROR(IF(J51="","",J51*2),0)</f>
        <v/>
      </c>
      <c r="Q51" s="29">
        <f>IF(N51="","",IFERROR((K51*O51+L51*P51)*M51,0))</f>
        <v/>
      </c>
      <c r="R51" s="29">
        <f>IF(N51="","",IFERROR(K51*O51+L51*P51+Q51,0))</f>
        <v/>
      </c>
      <c r="S51" s="4" t="n"/>
      <c r="T51" s="4" t="n"/>
      <c r="U51" s="2" t="n"/>
      <c r="V51" s="10" t="n"/>
    </row>
    <row r="52" ht="24" customHeight="1">
      <c r="A52" s="2" t="n"/>
      <c r="B52" s="27" t="n"/>
      <c r="C52" s="4" t="n"/>
      <c r="D52" s="2" t="n"/>
      <c r="E52" s="4" t="n"/>
      <c r="F52" s="4" t="n"/>
      <c r="G52" s="2" t="n"/>
      <c r="H52" s="28" t="n"/>
      <c r="I52" s="2" t="n"/>
      <c r="J52" s="29">
        <f>IF(OR(H52="",I52=""),"",IFERROR(H52/I52,0))</f>
        <v/>
      </c>
      <c r="K52" s="7" t="n"/>
      <c r="L52" s="7" t="n"/>
      <c r="M52" s="8" t="n"/>
      <c r="N52" s="9">
        <f>IF(COUNTA(K52:L52)=0,"",SUM(K52:L52))</f>
        <v/>
      </c>
      <c r="O52" s="29">
        <f>IFERROR(IF(J52="","",J52*1.5),0)</f>
        <v/>
      </c>
      <c r="P52" s="29">
        <f>IFERROR(IF(J52="","",J52*2),0)</f>
        <v/>
      </c>
      <c r="Q52" s="29">
        <f>IF(N52="","",IFERROR((K52*O52+L52*P52)*M52,0))</f>
        <v/>
      </c>
      <c r="R52" s="29">
        <f>IF(N52="","",IFERROR(K52*O52+L52*P52+Q52,0))</f>
        <v/>
      </c>
      <c r="S52" s="4" t="n"/>
      <c r="T52" s="4" t="n"/>
      <c r="U52" s="2" t="n"/>
      <c r="V52" s="10" t="n"/>
    </row>
    <row r="53" ht="24" customHeight="1">
      <c r="A53" s="2" t="n"/>
      <c r="B53" s="27" t="n"/>
      <c r="C53" s="4" t="n"/>
      <c r="D53" s="2" t="n"/>
      <c r="E53" s="4" t="n"/>
      <c r="F53" s="4" t="n"/>
      <c r="G53" s="2" t="n"/>
      <c r="H53" s="28" t="n"/>
      <c r="I53" s="2" t="n"/>
      <c r="J53" s="29">
        <f>IF(OR(H53="",I53=""),"",IFERROR(H53/I53,0))</f>
        <v/>
      </c>
      <c r="K53" s="7" t="n"/>
      <c r="L53" s="7" t="n"/>
      <c r="M53" s="8" t="n"/>
      <c r="N53" s="9">
        <f>IF(COUNTA(K53:L53)=0,"",SUM(K53:L53))</f>
        <v/>
      </c>
      <c r="O53" s="29">
        <f>IFERROR(IF(J53="","",J53*1.5),0)</f>
        <v/>
      </c>
      <c r="P53" s="29">
        <f>IFERROR(IF(J53="","",J53*2),0)</f>
        <v/>
      </c>
      <c r="Q53" s="29">
        <f>IF(N53="","",IFERROR((K53*O53+L53*P53)*M53,0))</f>
        <v/>
      </c>
      <c r="R53" s="29">
        <f>IF(N53="","",IFERROR(K53*O53+L53*P53+Q53,0))</f>
        <v/>
      </c>
      <c r="S53" s="4" t="n"/>
      <c r="T53" s="4" t="n"/>
      <c r="U53" s="2" t="n"/>
      <c r="V53" s="10" t="n"/>
    </row>
    <row r="54" ht="24" customHeight="1">
      <c r="A54" s="2" t="n"/>
      <c r="B54" s="27" t="n"/>
      <c r="C54" s="4" t="n"/>
      <c r="D54" s="2" t="n"/>
      <c r="E54" s="4" t="n"/>
      <c r="F54" s="4" t="n"/>
      <c r="G54" s="2" t="n"/>
      <c r="H54" s="28" t="n"/>
      <c r="I54" s="2" t="n"/>
      <c r="J54" s="29">
        <f>IF(OR(H54="",I54=""),"",IFERROR(H54/I54,0))</f>
        <v/>
      </c>
      <c r="K54" s="7" t="n"/>
      <c r="L54" s="7" t="n"/>
      <c r="M54" s="8" t="n"/>
      <c r="N54" s="9">
        <f>IF(COUNTA(K54:L54)=0,"",SUM(K54:L54))</f>
        <v/>
      </c>
      <c r="O54" s="29">
        <f>IFERROR(IF(J54="","",J54*1.5),0)</f>
        <v/>
      </c>
      <c r="P54" s="29">
        <f>IFERROR(IF(J54="","",J54*2),0)</f>
        <v/>
      </c>
      <c r="Q54" s="29">
        <f>IF(N54="","",IFERROR((K54*O54+L54*P54)*M54,0))</f>
        <v/>
      </c>
      <c r="R54" s="29">
        <f>IF(N54="","",IFERROR(K54*O54+L54*P54+Q54,0))</f>
        <v/>
      </c>
      <c r="S54" s="4" t="n"/>
      <c r="T54" s="4" t="n"/>
      <c r="U54" s="2" t="n"/>
      <c r="V54" s="10" t="n"/>
    </row>
    <row r="55" ht="24" customHeight="1">
      <c r="A55" s="2" t="n"/>
      <c r="B55" s="27" t="n"/>
      <c r="C55" s="4" t="n"/>
      <c r="D55" s="2" t="n"/>
      <c r="E55" s="4" t="n"/>
      <c r="F55" s="4" t="n"/>
      <c r="G55" s="2" t="n"/>
      <c r="H55" s="28" t="n"/>
      <c r="I55" s="2" t="n"/>
      <c r="J55" s="29">
        <f>IF(OR(H55="",I55=""),"",IFERROR(H55/I55,0))</f>
        <v/>
      </c>
      <c r="K55" s="7" t="n"/>
      <c r="L55" s="7" t="n"/>
      <c r="M55" s="8" t="n"/>
      <c r="N55" s="9">
        <f>IF(COUNTA(K55:L55)=0,"",SUM(K55:L55))</f>
        <v/>
      </c>
      <c r="O55" s="29">
        <f>IFERROR(IF(J55="","",J55*1.5),0)</f>
        <v/>
      </c>
      <c r="P55" s="29">
        <f>IFERROR(IF(J55="","",J55*2),0)</f>
        <v/>
      </c>
      <c r="Q55" s="29">
        <f>IF(N55="","",IFERROR((K55*O55+L55*P55)*M55,0))</f>
        <v/>
      </c>
      <c r="R55" s="29">
        <f>IF(N55="","",IFERROR(K55*O55+L55*P55+Q55,0))</f>
        <v/>
      </c>
      <c r="S55" s="4" t="n"/>
      <c r="T55" s="4" t="n"/>
      <c r="U55" s="2" t="n"/>
      <c r="V55" s="10" t="n"/>
    </row>
    <row r="56" ht="24" customHeight="1">
      <c r="A56" s="2" t="n"/>
      <c r="B56" s="27" t="n"/>
      <c r="C56" s="4" t="n"/>
      <c r="D56" s="2" t="n"/>
      <c r="E56" s="4" t="n"/>
      <c r="F56" s="4" t="n"/>
      <c r="G56" s="2" t="n"/>
      <c r="H56" s="28" t="n"/>
      <c r="I56" s="2" t="n"/>
      <c r="J56" s="29">
        <f>IF(OR(H56="",I56=""),"",IFERROR(H56/I56,0))</f>
        <v/>
      </c>
      <c r="K56" s="7" t="n"/>
      <c r="L56" s="7" t="n"/>
      <c r="M56" s="8" t="n"/>
      <c r="N56" s="9">
        <f>IF(COUNTA(K56:L56)=0,"",SUM(K56:L56))</f>
        <v/>
      </c>
      <c r="O56" s="29">
        <f>IFERROR(IF(J56="","",J56*1.5),0)</f>
        <v/>
      </c>
      <c r="P56" s="29">
        <f>IFERROR(IF(J56="","",J56*2),0)</f>
        <v/>
      </c>
      <c r="Q56" s="29">
        <f>IF(N56="","",IFERROR((K56*O56+L56*P56)*M56,0))</f>
        <v/>
      </c>
      <c r="R56" s="29">
        <f>IF(N56="","",IFERROR(K56*O56+L56*P56+Q56,0))</f>
        <v/>
      </c>
      <c r="S56" s="4" t="n"/>
      <c r="T56" s="4" t="n"/>
      <c r="U56" s="2" t="n"/>
      <c r="V56" s="10" t="n"/>
    </row>
    <row r="57" ht="24" customHeight="1">
      <c r="A57" s="2" t="n"/>
      <c r="B57" s="27" t="n"/>
      <c r="C57" s="4" t="n"/>
      <c r="D57" s="2" t="n"/>
      <c r="E57" s="4" t="n"/>
      <c r="F57" s="4" t="n"/>
      <c r="G57" s="2" t="n"/>
      <c r="H57" s="28" t="n"/>
      <c r="I57" s="2" t="n"/>
      <c r="J57" s="29">
        <f>IF(OR(H57="",I57=""),"",IFERROR(H57/I57,0))</f>
        <v/>
      </c>
      <c r="K57" s="7" t="n"/>
      <c r="L57" s="7" t="n"/>
      <c r="M57" s="8" t="n"/>
      <c r="N57" s="9">
        <f>IF(COUNTA(K57:L57)=0,"",SUM(K57:L57))</f>
        <v/>
      </c>
      <c r="O57" s="29">
        <f>IFERROR(IF(J57="","",J57*1.5),0)</f>
        <v/>
      </c>
      <c r="P57" s="29">
        <f>IFERROR(IF(J57="","",J57*2),0)</f>
        <v/>
      </c>
      <c r="Q57" s="29">
        <f>IF(N57="","",IFERROR((K57*O57+L57*P57)*M57,0))</f>
        <v/>
      </c>
      <c r="R57" s="29">
        <f>IF(N57="","",IFERROR(K57*O57+L57*P57+Q57,0))</f>
        <v/>
      </c>
      <c r="S57" s="4" t="n"/>
      <c r="T57" s="4" t="n"/>
      <c r="U57" s="2" t="n"/>
      <c r="V57" s="10" t="n"/>
    </row>
    <row r="58" ht="24" customHeight="1">
      <c r="A58" s="2" t="n"/>
      <c r="B58" s="27" t="n"/>
      <c r="C58" s="4" t="n"/>
      <c r="D58" s="2" t="n"/>
      <c r="E58" s="4" t="n"/>
      <c r="F58" s="4" t="n"/>
      <c r="G58" s="2" t="n"/>
      <c r="H58" s="28" t="n"/>
      <c r="I58" s="2" t="n"/>
      <c r="J58" s="29">
        <f>IF(OR(H58="",I58=""),"",IFERROR(H58/I58,0))</f>
        <v/>
      </c>
      <c r="K58" s="7" t="n"/>
      <c r="L58" s="7" t="n"/>
      <c r="M58" s="8" t="n"/>
      <c r="N58" s="9">
        <f>IF(COUNTA(K58:L58)=0,"",SUM(K58:L58))</f>
        <v/>
      </c>
      <c r="O58" s="29">
        <f>IFERROR(IF(J58="","",J58*1.5),0)</f>
        <v/>
      </c>
      <c r="P58" s="29">
        <f>IFERROR(IF(J58="","",J58*2),0)</f>
        <v/>
      </c>
      <c r="Q58" s="29">
        <f>IF(N58="","",IFERROR((K58*O58+L58*P58)*M58,0))</f>
        <v/>
      </c>
      <c r="R58" s="29">
        <f>IF(N58="","",IFERROR(K58*O58+L58*P58+Q58,0))</f>
        <v/>
      </c>
      <c r="S58" s="4" t="n"/>
      <c r="T58" s="4" t="n"/>
      <c r="U58" s="2" t="n"/>
      <c r="V58" s="10" t="n"/>
    </row>
    <row r="59" ht="24" customHeight="1">
      <c r="A59" s="2" t="n"/>
      <c r="B59" s="27" t="n"/>
      <c r="C59" s="4" t="n"/>
      <c r="D59" s="2" t="n"/>
      <c r="E59" s="4" t="n"/>
      <c r="F59" s="4" t="n"/>
      <c r="G59" s="2" t="n"/>
      <c r="H59" s="28" t="n"/>
      <c r="I59" s="2" t="n"/>
      <c r="J59" s="29">
        <f>IF(OR(H59="",I59=""),"",IFERROR(H59/I59,0))</f>
        <v/>
      </c>
      <c r="K59" s="7" t="n"/>
      <c r="L59" s="7" t="n"/>
      <c r="M59" s="8" t="n"/>
      <c r="N59" s="9">
        <f>IF(COUNTA(K59:L59)=0,"",SUM(K59:L59))</f>
        <v/>
      </c>
      <c r="O59" s="29">
        <f>IFERROR(IF(J59="","",J59*1.5),0)</f>
        <v/>
      </c>
      <c r="P59" s="29">
        <f>IFERROR(IF(J59="","",J59*2),0)</f>
        <v/>
      </c>
      <c r="Q59" s="29">
        <f>IF(N59="","",IFERROR((K59*O59+L59*P59)*M59,0))</f>
        <v/>
      </c>
      <c r="R59" s="29">
        <f>IF(N59="","",IFERROR(K59*O59+L59*P59+Q59,0))</f>
        <v/>
      </c>
      <c r="S59" s="4" t="n"/>
      <c r="T59" s="4" t="n"/>
      <c r="U59" s="2" t="n"/>
      <c r="V59" s="10" t="n"/>
    </row>
    <row r="60" ht="24" customHeight="1">
      <c r="A60" s="2" t="n"/>
      <c r="B60" s="27" t="n"/>
      <c r="C60" s="4" t="n"/>
      <c r="D60" s="2" t="n"/>
      <c r="E60" s="4" t="n"/>
      <c r="F60" s="4" t="n"/>
      <c r="G60" s="2" t="n"/>
      <c r="H60" s="28" t="n"/>
      <c r="I60" s="2" t="n"/>
      <c r="J60" s="29">
        <f>IF(OR(H60="",I60=""),"",IFERROR(H60/I60,0))</f>
        <v/>
      </c>
      <c r="K60" s="7" t="n"/>
      <c r="L60" s="7" t="n"/>
      <c r="M60" s="8" t="n"/>
      <c r="N60" s="9">
        <f>IF(COUNTA(K60:L60)=0,"",SUM(K60:L60))</f>
        <v/>
      </c>
      <c r="O60" s="29">
        <f>IFERROR(IF(J60="","",J60*1.5),0)</f>
        <v/>
      </c>
      <c r="P60" s="29">
        <f>IFERROR(IF(J60="","",J60*2),0)</f>
        <v/>
      </c>
      <c r="Q60" s="29">
        <f>IF(N60="","",IFERROR((K60*O60+L60*P60)*M60,0))</f>
        <v/>
      </c>
      <c r="R60" s="29">
        <f>IF(N60="","",IFERROR(K60*O60+L60*P60+Q60,0))</f>
        <v/>
      </c>
      <c r="S60" s="4" t="n"/>
      <c r="T60" s="4" t="n"/>
      <c r="U60" s="2" t="n"/>
      <c r="V60" s="10" t="n"/>
    </row>
    <row r="61" ht="24" customHeight="1">
      <c r="A61" s="2" t="n"/>
      <c r="B61" s="27" t="n"/>
      <c r="C61" s="4" t="n"/>
      <c r="D61" s="2" t="n"/>
      <c r="E61" s="4" t="n"/>
      <c r="F61" s="4" t="n"/>
      <c r="G61" s="2" t="n"/>
      <c r="H61" s="28" t="n"/>
      <c r="I61" s="2" t="n"/>
      <c r="J61" s="29">
        <f>IF(OR(H61="",I61=""),"",IFERROR(H61/I61,0))</f>
        <v/>
      </c>
      <c r="K61" s="7" t="n"/>
      <c r="L61" s="7" t="n"/>
      <c r="M61" s="8" t="n"/>
      <c r="N61" s="9">
        <f>IF(COUNTA(K61:L61)=0,"",SUM(K61:L61))</f>
        <v/>
      </c>
      <c r="O61" s="29">
        <f>IFERROR(IF(J61="","",J61*1.5),0)</f>
        <v/>
      </c>
      <c r="P61" s="29">
        <f>IFERROR(IF(J61="","",J61*2),0)</f>
        <v/>
      </c>
      <c r="Q61" s="29">
        <f>IF(N61="","",IFERROR((K61*O61+L61*P61)*M61,0))</f>
        <v/>
      </c>
      <c r="R61" s="29">
        <f>IF(N61="","",IFERROR(K61*O61+L61*P61+Q61,0))</f>
        <v/>
      </c>
      <c r="S61" s="4" t="n"/>
      <c r="T61" s="4" t="n"/>
      <c r="U61" s="2" t="n"/>
      <c r="V61" s="10" t="n"/>
    </row>
    <row r="62" ht="24" customHeight="1">
      <c r="A62" s="2" t="n"/>
      <c r="B62" s="27" t="n"/>
      <c r="C62" s="4" t="n"/>
      <c r="D62" s="2" t="n"/>
      <c r="E62" s="4" t="n"/>
      <c r="F62" s="4" t="n"/>
      <c r="G62" s="2" t="n"/>
      <c r="H62" s="28" t="n"/>
      <c r="I62" s="2" t="n"/>
      <c r="J62" s="29">
        <f>IF(OR(H62="",I62=""),"",IFERROR(H62/I62,0))</f>
        <v/>
      </c>
      <c r="K62" s="7" t="n"/>
      <c r="L62" s="7" t="n"/>
      <c r="M62" s="8" t="n"/>
      <c r="N62" s="9">
        <f>IF(COUNTA(K62:L62)=0,"",SUM(K62:L62))</f>
        <v/>
      </c>
      <c r="O62" s="29">
        <f>IFERROR(IF(J62="","",J62*1.5),0)</f>
        <v/>
      </c>
      <c r="P62" s="29">
        <f>IFERROR(IF(J62="","",J62*2),0)</f>
        <v/>
      </c>
      <c r="Q62" s="29">
        <f>IF(N62="","",IFERROR((K62*O62+L62*P62)*M62,0))</f>
        <v/>
      </c>
      <c r="R62" s="29">
        <f>IF(N62="","",IFERROR(K62*O62+L62*P62+Q62,0))</f>
        <v/>
      </c>
      <c r="S62" s="4" t="n"/>
      <c r="T62" s="4" t="n"/>
      <c r="U62" s="2" t="n"/>
      <c r="V62" s="10" t="n"/>
    </row>
    <row r="63" ht="24" customHeight="1">
      <c r="A63" s="2" t="n"/>
      <c r="B63" s="27" t="n"/>
      <c r="C63" s="4" t="n"/>
      <c r="D63" s="2" t="n"/>
      <c r="E63" s="4" t="n"/>
      <c r="F63" s="4" t="n"/>
      <c r="G63" s="2" t="n"/>
      <c r="H63" s="28" t="n"/>
      <c r="I63" s="2" t="n"/>
      <c r="J63" s="29">
        <f>IF(OR(H63="",I63=""),"",IFERROR(H63/I63,0))</f>
        <v/>
      </c>
      <c r="K63" s="7" t="n"/>
      <c r="L63" s="7" t="n"/>
      <c r="M63" s="8" t="n"/>
      <c r="N63" s="9">
        <f>IF(COUNTA(K63:L63)=0,"",SUM(K63:L63))</f>
        <v/>
      </c>
      <c r="O63" s="29">
        <f>IFERROR(IF(J63="","",J63*1.5),0)</f>
        <v/>
      </c>
      <c r="P63" s="29">
        <f>IFERROR(IF(J63="","",J63*2),0)</f>
        <v/>
      </c>
      <c r="Q63" s="29">
        <f>IF(N63="","",IFERROR((K63*O63+L63*P63)*M63,0))</f>
        <v/>
      </c>
      <c r="R63" s="29">
        <f>IF(N63="","",IFERROR(K63*O63+L63*P63+Q63,0))</f>
        <v/>
      </c>
      <c r="S63" s="4" t="n"/>
      <c r="T63" s="4" t="n"/>
      <c r="U63" s="2" t="n"/>
      <c r="V63" s="10" t="n"/>
    </row>
    <row r="64" ht="24" customHeight="1">
      <c r="A64" s="2" t="n"/>
      <c r="B64" s="27" t="n"/>
      <c r="C64" s="4" t="n"/>
      <c r="D64" s="2" t="n"/>
      <c r="E64" s="4" t="n"/>
      <c r="F64" s="4" t="n"/>
      <c r="G64" s="2" t="n"/>
      <c r="H64" s="28" t="n"/>
      <c r="I64" s="2" t="n"/>
      <c r="J64" s="29">
        <f>IF(OR(H64="",I64=""),"",IFERROR(H64/I64,0))</f>
        <v/>
      </c>
      <c r="K64" s="7" t="n"/>
      <c r="L64" s="7" t="n"/>
      <c r="M64" s="8" t="n"/>
      <c r="N64" s="9">
        <f>IF(COUNTA(K64:L64)=0,"",SUM(K64:L64))</f>
        <v/>
      </c>
      <c r="O64" s="29">
        <f>IFERROR(IF(J64="","",J64*1.5),0)</f>
        <v/>
      </c>
      <c r="P64" s="29">
        <f>IFERROR(IF(J64="","",J64*2),0)</f>
        <v/>
      </c>
      <c r="Q64" s="29">
        <f>IF(N64="","",IFERROR((K64*O64+L64*P64)*M64,0))</f>
        <v/>
      </c>
      <c r="R64" s="29">
        <f>IF(N64="","",IFERROR(K64*O64+L64*P64+Q64,0))</f>
        <v/>
      </c>
      <c r="S64" s="4" t="n"/>
      <c r="T64" s="4" t="n"/>
      <c r="U64" s="2" t="n"/>
      <c r="V64" s="10" t="n"/>
    </row>
    <row r="65" ht="24" customHeight="1">
      <c r="A65" s="2" t="n"/>
      <c r="B65" s="27" t="n"/>
      <c r="C65" s="4" t="n"/>
      <c r="D65" s="2" t="n"/>
      <c r="E65" s="4" t="n"/>
      <c r="F65" s="4" t="n"/>
      <c r="G65" s="2" t="n"/>
      <c r="H65" s="28" t="n"/>
      <c r="I65" s="2" t="n"/>
      <c r="J65" s="29">
        <f>IF(OR(H65="",I65=""),"",IFERROR(H65/I65,0))</f>
        <v/>
      </c>
      <c r="K65" s="7" t="n"/>
      <c r="L65" s="7" t="n"/>
      <c r="M65" s="8" t="n"/>
      <c r="N65" s="9">
        <f>IF(COUNTA(K65:L65)=0,"",SUM(K65:L65))</f>
        <v/>
      </c>
      <c r="O65" s="29">
        <f>IFERROR(IF(J65="","",J65*1.5),0)</f>
        <v/>
      </c>
      <c r="P65" s="29">
        <f>IFERROR(IF(J65="","",J65*2),0)</f>
        <v/>
      </c>
      <c r="Q65" s="29">
        <f>IF(N65="","",IFERROR((K65*O65+L65*P65)*M65,0))</f>
        <v/>
      </c>
      <c r="R65" s="29">
        <f>IF(N65="","",IFERROR(K65*O65+L65*P65+Q65,0))</f>
        <v/>
      </c>
      <c r="S65" s="4" t="n"/>
      <c r="T65" s="4" t="n"/>
      <c r="U65" s="2" t="n"/>
      <c r="V65" s="10" t="n"/>
    </row>
    <row r="66" ht="24" customHeight="1">
      <c r="A66" s="2" t="n"/>
      <c r="B66" s="27" t="n"/>
      <c r="C66" s="4" t="n"/>
      <c r="D66" s="2" t="n"/>
      <c r="E66" s="4" t="n"/>
      <c r="F66" s="4" t="n"/>
      <c r="G66" s="2" t="n"/>
      <c r="H66" s="28" t="n"/>
      <c r="I66" s="2" t="n"/>
      <c r="J66" s="29">
        <f>IF(OR(H66="",I66=""),"",IFERROR(H66/I66,0))</f>
        <v/>
      </c>
      <c r="K66" s="7" t="n"/>
      <c r="L66" s="7" t="n"/>
      <c r="M66" s="8" t="n"/>
      <c r="N66" s="9">
        <f>IF(COUNTA(K66:L66)=0,"",SUM(K66:L66))</f>
        <v/>
      </c>
      <c r="O66" s="29">
        <f>IFERROR(IF(J66="","",J66*1.5),0)</f>
        <v/>
      </c>
      <c r="P66" s="29">
        <f>IFERROR(IF(J66="","",J66*2),0)</f>
        <v/>
      </c>
      <c r="Q66" s="29">
        <f>IF(N66="","",IFERROR((K66*O66+L66*P66)*M66,0))</f>
        <v/>
      </c>
      <c r="R66" s="29">
        <f>IF(N66="","",IFERROR(K66*O66+L66*P66+Q66,0))</f>
        <v/>
      </c>
      <c r="S66" s="4" t="n"/>
      <c r="T66" s="4" t="n"/>
      <c r="U66" s="2" t="n"/>
      <c r="V66" s="10" t="n"/>
    </row>
    <row r="67" ht="24" customHeight="1">
      <c r="A67" s="2" t="n"/>
      <c r="B67" s="27" t="n"/>
      <c r="C67" s="4" t="n"/>
      <c r="D67" s="2" t="n"/>
      <c r="E67" s="4" t="n"/>
      <c r="F67" s="4" t="n"/>
      <c r="G67" s="2" t="n"/>
      <c r="H67" s="28" t="n"/>
      <c r="I67" s="2" t="n"/>
      <c r="J67" s="29">
        <f>IF(OR(H67="",I67=""),"",IFERROR(H67/I67,0))</f>
        <v/>
      </c>
      <c r="K67" s="7" t="n"/>
      <c r="L67" s="7" t="n"/>
      <c r="M67" s="8" t="n"/>
      <c r="N67" s="9">
        <f>IF(COUNTA(K67:L67)=0,"",SUM(K67:L67))</f>
        <v/>
      </c>
      <c r="O67" s="29">
        <f>IFERROR(IF(J67="","",J67*1.5),0)</f>
        <v/>
      </c>
      <c r="P67" s="29">
        <f>IFERROR(IF(J67="","",J67*2),0)</f>
        <v/>
      </c>
      <c r="Q67" s="29">
        <f>IF(N67="","",IFERROR((K67*O67+L67*P67)*M67,0))</f>
        <v/>
      </c>
      <c r="R67" s="29">
        <f>IF(N67="","",IFERROR(K67*O67+L67*P67+Q67,0))</f>
        <v/>
      </c>
      <c r="S67" s="4" t="n"/>
      <c r="T67" s="4" t="n"/>
      <c r="U67" s="2" t="n"/>
      <c r="V67" s="10" t="n"/>
    </row>
    <row r="68" ht="24" customHeight="1">
      <c r="A68" s="2" t="n"/>
      <c r="B68" s="27" t="n"/>
      <c r="C68" s="4" t="n"/>
      <c r="D68" s="2" t="n"/>
      <c r="E68" s="4" t="n"/>
      <c r="F68" s="4" t="n"/>
      <c r="G68" s="2" t="n"/>
      <c r="H68" s="28" t="n"/>
      <c r="I68" s="2" t="n"/>
      <c r="J68" s="29">
        <f>IF(OR(H68="",I68=""),"",IFERROR(H68/I68,0))</f>
        <v/>
      </c>
      <c r="K68" s="7" t="n"/>
      <c r="L68" s="7" t="n"/>
      <c r="M68" s="8" t="n"/>
      <c r="N68" s="9">
        <f>IF(COUNTA(K68:L68)=0,"",SUM(K68:L68))</f>
        <v/>
      </c>
      <c r="O68" s="29">
        <f>IFERROR(IF(J68="","",J68*1.5),0)</f>
        <v/>
      </c>
      <c r="P68" s="29">
        <f>IFERROR(IF(J68="","",J68*2),0)</f>
        <v/>
      </c>
      <c r="Q68" s="29">
        <f>IF(N68="","",IFERROR((K68*O68+L68*P68)*M68,0))</f>
        <v/>
      </c>
      <c r="R68" s="29">
        <f>IF(N68="","",IFERROR(K68*O68+L68*P68+Q68,0))</f>
        <v/>
      </c>
      <c r="S68" s="4" t="n"/>
      <c r="T68" s="4" t="n"/>
      <c r="U68" s="2" t="n"/>
      <c r="V68" s="10" t="n"/>
    </row>
    <row r="69" ht="24" customHeight="1">
      <c r="A69" s="2" t="n"/>
      <c r="B69" s="27" t="n"/>
      <c r="C69" s="4" t="n"/>
      <c r="D69" s="2" t="n"/>
      <c r="E69" s="4" t="n"/>
      <c r="F69" s="4" t="n"/>
      <c r="G69" s="2" t="n"/>
      <c r="H69" s="28" t="n"/>
      <c r="I69" s="2" t="n"/>
      <c r="J69" s="29">
        <f>IF(OR(H69="",I69=""),"",IFERROR(H69/I69,0))</f>
        <v/>
      </c>
      <c r="K69" s="7" t="n"/>
      <c r="L69" s="7" t="n"/>
      <c r="M69" s="8" t="n"/>
      <c r="N69" s="9">
        <f>IF(COUNTA(K69:L69)=0,"",SUM(K69:L69))</f>
        <v/>
      </c>
      <c r="O69" s="29">
        <f>IFERROR(IF(J69="","",J69*1.5),0)</f>
        <v/>
      </c>
      <c r="P69" s="29">
        <f>IFERROR(IF(J69="","",J69*2),0)</f>
        <v/>
      </c>
      <c r="Q69" s="29">
        <f>IF(N69="","",IFERROR((K69*O69+L69*P69)*M69,0))</f>
        <v/>
      </c>
      <c r="R69" s="29">
        <f>IF(N69="","",IFERROR(K69*O69+L69*P69+Q69,0))</f>
        <v/>
      </c>
      <c r="S69" s="4" t="n"/>
      <c r="T69" s="4" t="n"/>
      <c r="U69" s="2" t="n"/>
      <c r="V69" s="10" t="n"/>
    </row>
    <row r="70" ht="24" customHeight="1">
      <c r="A70" s="2" t="n"/>
      <c r="B70" s="27" t="n"/>
      <c r="C70" s="4" t="n"/>
      <c r="D70" s="2" t="n"/>
      <c r="E70" s="4" t="n"/>
      <c r="F70" s="4" t="n"/>
      <c r="G70" s="2" t="n"/>
      <c r="H70" s="28" t="n"/>
      <c r="I70" s="2" t="n"/>
      <c r="J70" s="29">
        <f>IF(OR(H70="",I70=""),"",IFERROR(H70/I70,0))</f>
        <v/>
      </c>
      <c r="K70" s="7" t="n"/>
      <c r="L70" s="7" t="n"/>
      <c r="M70" s="8" t="n"/>
      <c r="N70" s="9">
        <f>IF(COUNTA(K70:L70)=0,"",SUM(K70:L70))</f>
        <v/>
      </c>
      <c r="O70" s="29">
        <f>IFERROR(IF(J70="","",J70*1.5),0)</f>
        <v/>
      </c>
      <c r="P70" s="29">
        <f>IFERROR(IF(J70="","",J70*2),0)</f>
        <v/>
      </c>
      <c r="Q70" s="29">
        <f>IF(N70="","",IFERROR((K70*O70+L70*P70)*M70,0))</f>
        <v/>
      </c>
      <c r="R70" s="29">
        <f>IF(N70="","",IFERROR(K70*O70+L70*P70+Q70,0))</f>
        <v/>
      </c>
      <c r="S70" s="4" t="n"/>
      <c r="T70" s="4" t="n"/>
      <c r="U70" s="2" t="n"/>
      <c r="V70" s="10" t="n"/>
    </row>
    <row r="71" ht="24" customHeight="1">
      <c r="A71" s="2" t="n"/>
      <c r="B71" s="27" t="n"/>
      <c r="C71" s="4" t="n"/>
      <c r="D71" s="2" t="n"/>
      <c r="E71" s="4" t="n"/>
      <c r="F71" s="4" t="n"/>
      <c r="G71" s="2" t="n"/>
      <c r="H71" s="28" t="n"/>
      <c r="I71" s="2" t="n"/>
      <c r="J71" s="29">
        <f>IF(OR(H71="",I71=""),"",IFERROR(H71/I71,0))</f>
        <v/>
      </c>
      <c r="K71" s="7" t="n"/>
      <c r="L71" s="7" t="n"/>
      <c r="M71" s="8" t="n"/>
      <c r="N71" s="9">
        <f>IF(COUNTA(K71:L71)=0,"",SUM(K71:L71))</f>
        <v/>
      </c>
      <c r="O71" s="29">
        <f>IFERROR(IF(J71="","",J71*1.5),0)</f>
        <v/>
      </c>
      <c r="P71" s="29">
        <f>IFERROR(IF(J71="","",J71*2),0)</f>
        <v/>
      </c>
      <c r="Q71" s="29">
        <f>IF(N71="","",IFERROR((K71*O71+L71*P71)*M71,0))</f>
        <v/>
      </c>
      <c r="R71" s="29">
        <f>IF(N71="","",IFERROR(K71*O71+L71*P71+Q71,0))</f>
        <v/>
      </c>
      <c r="S71" s="4" t="n"/>
      <c r="T71" s="4" t="n"/>
      <c r="U71" s="2" t="n"/>
      <c r="V71" s="10" t="n"/>
    </row>
    <row r="72" ht="24" customHeight="1">
      <c r="A72" s="2" t="n"/>
      <c r="B72" s="27" t="n"/>
      <c r="C72" s="4" t="n"/>
      <c r="D72" s="2" t="n"/>
      <c r="E72" s="4" t="n"/>
      <c r="F72" s="4" t="n"/>
      <c r="G72" s="2" t="n"/>
      <c r="H72" s="28" t="n"/>
      <c r="I72" s="2" t="n"/>
      <c r="J72" s="29">
        <f>IF(OR(H72="",I72=""),"",IFERROR(H72/I72,0))</f>
        <v/>
      </c>
      <c r="K72" s="7" t="n"/>
      <c r="L72" s="7" t="n"/>
      <c r="M72" s="8" t="n"/>
      <c r="N72" s="9">
        <f>IF(COUNTA(K72:L72)=0,"",SUM(K72:L72))</f>
        <v/>
      </c>
      <c r="O72" s="29">
        <f>IFERROR(IF(J72="","",J72*1.5),0)</f>
        <v/>
      </c>
      <c r="P72" s="29">
        <f>IFERROR(IF(J72="","",J72*2),0)</f>
        <v/>
      </c>
      <c r="Q72" s="29">
        <f>IF(N72="","",IFERROR((K72*O72+L72*P72)*M72,0))</f>
        <v/>
      </c>
      <c r="R72" s="29">
        <f>IF(N72="","",IFERROR(K72*O72+L72*P72+Q72,0))</f>
        <v/>
      </c>
      <c r="S72" s="4" t="n"/>
      <c r="T72" s="4" t="n"/>
      <c r="U72" s="2" t="n"/>
      <c r="V72" s="10" t="n"/>
    </row>
    <row r="73" ht="24" customHeight="1">
      <c r="A73" s="2" t="n"/>
      <c r="B73" s="27" t="n"/>
      <c r="C73" s="4" t="n"/>
      <c r="D73" s="2" t="n"/>
      <c r="E73" s="4" t="n"/>
      <c r="F73" s="4" t="n"/>
      <c r="G73" s="2" t="n"/>
      <c r="H73" s="28" t="n"/>
      <c r="I73" s="2" t="n"/>
      <c r="J73" s="29">
        <f>IF(OR(H73="",I73=""),"",IFERROR(H73/I73,0))</f>
        <v/>
      </c>
      <c r="K73" s="7" t="n"/>
      <c r="L73" s="7" t="n"/>
      <c r="M73" s="8" t="n"/>
      <c r="N73" s="9">
        <f>IF(COUNTA(K73:L73)=0,"",SUM(K73:L73))</f>
        <v/>
      </c>
      <c r="O73" s="29">
        <f>IFERROR(IF(J73="","",J73*1.5),0)</f>
        <v/>
      </c>
      <c r="P73" s="29">
        <f>IFERROR(IF(J73="","",J73*2),0)</f>
        <v/>
      </c>
      <c r="Q73" s="29">
        <f>IF(N73="","",IFERROR((K73*O73+L73*P73)*M73,0))</f>
        <v/>
      </c>
      <c r="R73" s="29">
        <f>IF(N73="","",IFERROR(K73*O73+L73*P73+Q73,0))</f>
        <v/>
      </c>
      <c r="S73" s="4" t="n"/>
      <c r="T73" s="4" t="n"/>
      <c r="U73" s="2" t="n"/>
      <c r="V73" s="10" t="n"/>
    </row>
    <row r="74" ht="24" customHeight="1">
      <c r="A74" s="2" t="n"/>
      <c r="B74" s="27" t="n"/>
      <c r="C74" s="4" t="n"/>
      <c r="D74" s="2" t="n"/>
      <c r="E74" s="4" t="n"/>
      <c r="F74" s="4" t="n"/>
      <c r="G74" s="2" t="n"/>
      <c r="H74" s="28" t="n"/>
      <c r="I74" s="2" t="n"/>
      <c r="J74" s="29">
        <f>IF(OR(H74="",I74=""),"",IFERROR(H74/I74,0))</f>
        <v/>
      </c>
      <c r="K74" s="7" t="n"/>
      <c r="L74" s="7" t="n"/>
      <c r="M74" s="8" t="n"/>
      <c r="N74" s="9">
        <f>IF(COUNTA(K74:L74)=0,"",SUM(K74:L74))</f>
        <v/>
      </c>
      <c r="O74" s="29">
        <f>IFERROR(IF(J74="","",J74*1.5),0)</f>
        <v/>
      </c>
      <c r="P74" s="29">
        <f>IFERROR(IF(J74="","",J74*2),0)</f>
        <v/>
      </c>
      <c r="Q74" s="29">
        <f>IF(N74="","",IFERROR((K74*O74+L74*P74)*M74,0))</f>
        <v/>
      </c>
      <c r="R74" s="29">
        <f>IF(N74="","",IFERROR(K74*O74+L74*P74+Q74,0))</f>
        <v/>
      </c>
      <c r="S74" s="4" t="n"/>
      <c r="T74" s="4" t="n"/>
      <c r="U74" s="2" t="n"/>
      <c r="V74" s="10" t="n"/>
    </row>
    <row r="75" ht="24" customHeight="1">
      <c r="A75" s="2" t="n"/>
      <c r="B75" s="27" t="n"/>
      <c r="C75" s="4" t="n"/>
      <c r="D75" s="2" t="n"/>
      <c r="E75" s="4" t="n"/>
      <c r="F75" s="4" t="n"/>
      <c r="G75" s="2" t="n"/>
      <c r="H75" s="28" t="n"/>
      <c r="I75" s="2" t="n"/>
      <c r="J75" s="29">
        <f>IF(OR(H75="",I75=""),"",IFERROR(H75/I75,0))</f>
        <v/>
      </c>
      <c r="K75" s="7" t="n"/>
      <c r="L75" s="7" t="n"/>
      <c r="M75" s="8" t="n"/>
      <c r="N75" s="9">
        <f>IF(COUNTA(K75:L75)=0,"",SUM(K75:L75))</f>
        <v/>
      </c>
      <c r="O75" s="29">
        <f>IFERROR(IF(J75="","",J75*1.5),0)</f>
        <v/>
      </c>
      <c r="P75" s="29">
        <f>IFERROR(IF(J75="","",J75*2),0)</f>
        <v/>
      </c>
      <c r="Q75" s="29">
        <f>IF(N75="","",IFERROR((K75*O75+L75*P75)*M75,0))</f>
        <v/>
      </c>
      <c r="R75" s="29">
        <f>IF(N75="","",IFERROR(K75*O75+L75*P75+Q75,0))</f>
        <v/>
      </c>
      <c r="S75" s="4" t="n"/>
      <c r="T75" s="4" t="n"/>
      <c r="U75" s="2" t="n"/>
      <c r="V75" s="10" t="n"/>
    </row>
    <row r="76" ht="24" customHeight="1">
      <c r="A76" s="2" t="n"/>
      <c r="B76" s="27" t="n"/>
      <c r="C76" s="4" t="n"/>
      <c r="D76" s="2" t="n"/>
      <c r="E76" s="4" t="n"/>
      <c r="F76" s="4" t="n"/>
      <c r="G76" s="2" t="n"/>
      <c r="H76" s="28" t="n"/>
      <c r="I76" s="2" t="n"/>
      <c r="J76" s="29">
        <f>IF(OR(H76="",I76=""),"",IFERROR(H76/I76,0))</f>
        <v/>
      </c>
      <c r="K76" s="7" t="n"/>
      <c r="L76" s="7" t="n"/>
      <c r="M76" s="8" t="n"/>
      <c r="N76" s="9">
        <f>IF(COUNTA(K76:L76)=0,"",SUM(K76:L76))</f>
        <v/>
      </c>
      <c r="O76" s="29">
        <f>IFERROR(IF(J76="","",J76*1.5),0)</f>
        <v/>
      </c>
      <c r="P76" s="29">
        <f>IFERROR(IF(J76="","",J76*2),0)</f>
        <v/>
      </c>
      <c r="Q76" s="29">
        <f>IF(N76="","",IFERROR((K76*O76+L76*P76)*M76,0))</f>
        <v/>
      </c>
      <c r="R76" s="29">
        <f>IF(N76="","",IFERROR(K76*O76+L76*P76+Q76,0))</f>
        <v/>
      </c>
      <c r="S76" s="4" t="n"/>
      <c r="T76" s="4" t="n"/>
      <c r="U76" s="2" t="n"/>
      <c r="V76" s="10" t="n"/>
    </row>
    <row r="77" ht="24" customHeight="1">
      <c r="A77" s="2" t="n"/>
      <c r="B77" s="27" t="n"/>
      <c r="C77" s="4" t="n"/>
      <c r="D77" s="2" t="n"/>
      <c r="E77" s="4" t="n"/>
      <c r="F77" s="4" t="n"/>
      <c r="G77" s="2" t="n"/>
      <c r="H77" s="28" t="n"/>
      <c r="I77" s="2" t="n"/>
      <c r="J77" s="29">
        <f>IF(OR(H77="",I77=""),"",IFERROR(H77/I77,0))</f>
        <v/>
      </c>
      <c r="K77" s="7" t="n"/>
      <c r="L77" s="7" t="n"/>
      <c r="M77" s="8" t="n"/>
      <c r="N77" s="9">
        <f>IF(COUNTA(K77:L77)=0,"",SUM(K77:L77))</f>
        <v/>
      </c>
      <c r="O77" s="29">
        <f>IFERROR(IF(J77="","",J77*1.5),0)</f>
        <v/>
      </c>
      <c r="P77" s="29">
        <f>IFERROR(IF(J77="","",J77*2),0)</f>
        <v/>
      </c>
      <c r="Q77" s="29">
        <f>IF(N77="","",IFERROR((K77*O77+L77*P77)*M77,0))</f>
        <v/>
      </c>
      <c r="R77" s="29">
        <f>IF(N77="","",IFERROR(K77*O77+L77*P77+Q77,0))</f>
        <v/>
      </c>
      <c r="S77" s="4" t="n"/>
      <c r="T77" s="4" t="n"/>
      <c r="U77" s="2" t="n"/>
      <c r="V77" s="10" t="n"/>
    </row>
    <row r="78" ht="24" customHeight="1">
      <c r="A78" s="2" t="n"/>
      <c r="B78" s="27" t="n"/>
      <c r="C78" s="4" t="n"/>
      <c r="D78" s="2" t="n"/>
      <c r="E78" s="4" t="n"/>
      <c r="F78" s="4" t="n"/>
      <c r="G78" s="2" t="n"/>
      <c r="H78" s="28" t="n"/>
      <c r="I78" s="2" t="n"/>
      <c r="J78" s="29">
        <f>IF(OR(H78="",I78=""),"",IFERROR(H78/I78,0))</f>
        <v/>
      </c>
      <c r="K78" s="7" t="n"/>
      <c r="L78" s="7" t="n"/>
      <c r="M78" s="8" t="n"/>
      <c r="N78" s="9">
        <f>IF(COUNTA(K78:L78)=0,"",SUM(K78:L78))</f>
        <v/>
      </c>
      <c r="O78" s="29">
        <f>IFERROR(IF(J78="","",J78*1.5),0)</f>
        <v/>
      </c>
      <c r="P78" s="29">
        <f>IFERROR(IF(J78="","",J78*2),0)</f>
        <v/>
      </c>
      <c r="Q78" s="29">
        <f>IF(N78="","",IFERROR((K78*O78+L78*P78)*M78,0))</f>
        <v/>
      </c>
      <c r="R78" s="29">
        <f>IF(N78="","",IFERROR(K78*O78+L78*P78+Q78,0))</f>
        <v/>
      </c>
      <c r="S78" s="4" t="n"/>
      <c r="T78" s="4" t="n"/>
      <c r="U78" s="2" t="n"/>
      <c r="V78" s="10" t="n"/>
    </row>
    <row r="79" ht="24" customHeight="1">
      <c r="A79" s="2" t="n"/>
      <c r="B79" s="27" t="n"/>
      <c r="C79" s="4" t="n"/>
      <c r="D79" s="2" t="n"/>
      <c r="E79" s="4" t="n"/>
      <c r="F79" s="4" t="n"/>
      <c r="G79" s="2" t="n"/>
      <c r="H79" s="28" t="n"/>
      <c r="I79" s="2" t="n"/>
      <c r="J79" s="29">
        <f>IF(OR(H79="",I79=""),"",IFERROR(H79/I79,0))</f>
        <v/>
      </c>
      <c r="K79" s="7" t="n"/>
      <c r="L79" s="7" t="n"/>
      <c r="M79" s="8" t="n"/>
      <c r="N79" s="9">
        <f>IF(COUNTA(K79:L79)=0,"",SUM(K79:L79))</f>
        <v/>
      </c>
      <c r="O79" s="29">
        <f>IFERROR(IF(J79="","",J79*1.5),0)</f>
        <v/>
      </c>
      <c r="P79" s="29">
        <f>IFERROR(IF(J79="","",J79*2),0)</f>
        <v/>
      </c>
      <c r="Q79" s="29">
        <f>IF(N79="","",IFERROR((K79*O79+L79*P79)*M79,0))</f>
        <v/>
      </c>
      <c r="R79" s="29">
        <f>IF(N79="","",IFERROR(K79*O79+L79*P79+Q79,0))</f>
        <v/>
      </c>
      <c r="S79" s="4" t="n"/>
      <c r="T79" s="4" t="n"/>
      <c r="U79" s="2" t="n"/>
      <c r="V79" s="10" t="n"/>
    </row>
    <row r="80" ht="24" customHeight="1">
      <c r="A80" s="2" t="n"/>
      <c r="B80" s="27" t="n"/>
      <c r="C80" s="4" t="n"/>
      <c r="D80" s="2" t="n"/>
      <c r="E80" s="4" t="n"/>
      <c r="F80" s="4" t="n"/>
      <c r="G80" s="2" t="n"/>
      <c r="H80" s="28" t="n"/>
      <c r="I80" s="2" t="n"/>
      <c r="J80" s="29">
        <f>IF(OR(H80="",I80=""),"",IFERROR(H80/I80,0))</f>
        <v/>
      </c>
      <c r="K80" s="7" t="n"/>
      <c r="L80" s="7" t="n"/>
      <c r="M80" s="8" t="n"/>
      <c r="N80" s="9">
        <f>IF(COUNTA(K80:L80)=0,"",SUM(K80:L80))</f>
        <v/>
      </c>
      <c r="O80" s="29">
        <f>IFERROR(IF(J80="","",J80*1.5),0)</f>
        <v/>
      </c>
      <c r="P80" s="29">
        <f>IFERROR(IF(J80="","",J80*2),0)</f>
        <v/>
      </c>
      <c r="Q80" s="29">
        <f>IF(N80="","",IFERROR((K80*O80+L80*P80)*M80,0))</f>
        <v/>
      </c>
      <c r="R80" s="29">
        <f>IF(N80="","",IFERROR(K80*O80+L80*P80+Q80,0))</f>
        <v/>
      </c>
      <c r="S80" s="4" t="n"/>
      <c r="T80" s="4" t="n"/>
      <c r="U80" s="2" t="n"/>
      <c r="V80" s="10" t="n"/>
    </row>
    <row r="81" ht="24" customHeight="1">
      <c r="A81" s="2" t="n"/>
      <c r="B81" s="27" t="n"/>
      <c r="C81" s="4" t="n"/>
      <c r="D81" s="2" t="n"/>
      <c r="E81" s="4" t="n"/>
      <c r="F81" s="4" t="n"/>
      <c r="G81" s="2" t="n"/>
      <c r="H81" s="28" t="n"/>
      <c r="I81" s="2" t="n"/>
      <c r="J81" s="29">
        <f>IF(OR(H81="",I81=""),"",IFERROR(H81/I81,0))</f>
        <v/>
      </c>
      <c r="K81" s="7" t="n"/>
      <c r="L81" s="7" t="n"/>
      <c r="M81" s="8" t="n"/>
      <c r="N81" s="9">
        <f>IF(COUNTA(K81:L81)=0,"",SUM(K81:L81))</f>
        <v/>
      </c>
      <c r="O81" s="29">
        <f>IFERROR(IF(J81="","",J81*1.5),0)</f>
        <v/>
      </c>
      <c r="P81" s="29">
        <f>IFERROR(IF(J81="","",J81*2),0)</f>
        <v/>
      </c>
      <c r="Q81" s="29">
        <f>IF(N81="","",IFERROR((K81*O81+L81*P81)*M81,0))</f>
        <v/>
      </c>
      <c r="R81" s="29">
        <f>IF(N81="","",IFERROR(K81*O81+L81*P81+Q81,0))</f>
        <v/>
      </c>
      <c r="S81" s="4" t="n"/>
      <c r="T81" s="4" t="n"/>
      <c r="U81" s="2" t="n"/>
      <c r="V81" s="10" t="n"/>
    </row>
    <row r="82" ht="24" customHeight="1">
      <c r="A82" s="2" t="n"/>
      <c r="B82" s="27" t="n"/>
      <c r="C82" s="4" t="n"/>
      <c r="D82" s="2" t="n"/>
      <c r="E82" s="4" t="n"/>
      <c r="F82" s="4" t="n"/>
      <c r="G82" s="2" t="n"/>
      <c r="H82" s="28" t="n"/>
      <c r="I82" s="2" t="n"/>
      <c r="J82" s="29">
        <f>IF(OR(H82="",I82=""),"",IFERROR(H82/I82,0))</f>
        <v/>
      </c>
      <c r="K82" s="7" t="n"/>
      <c r="L82" s="7" t="n"/>
      <c r="M82" s="8" t="n"/>
      <c r="N82" s="9">
        <f>IF(COUNTA(K82:L82)=0,"",SUM(K82:L82))</f>
        <v/>
      </c>
      <c r="O82" s="29">
        <f>IFERROR(IF(J82="","",J82*1.5),0)</f>
        <v/>
      </c>
      <c r="P82" s="29">
        <f>IFERROR(IF(J82="","",J82*2),0)</f>
        <v/>
      </c>
      <c r="Q82" s="29">
        <f>IF(N82="","",IFERROR((K82*O82+L82*P82)*M82,0))</f>
        <v/>
      </c>
      <c r="R82" s="29">
        <f>IF(N82="","",IFERROR(K82*O82+L82*P82+Q82,0))</f>
        <v/>
      </c>
      <c r="S82" s="4" t="n"/>
      <c r="T82" s="4" t="n"/>
      <c r="U82" s="2" t="n"/>
      <c r="V82" s="10" t="n"/>
    </row>
    <row r="83" ht="24" customHeight="1">
      <c r="A83" s="2" t="n"/>
      <c r="B83" s="27" t="n"/>
      <c r="C83" s="4" t="n"/>
      <c r="D83" s="2" t="n"/>
      <c r="E83" s="4" t="n"/>
      <c r="F83" s="4" t="n"/>
      <c r="G83" s="2" t="n"/>
      <c r="H83" s="28" t="n"/>
      <c r="I83" s="2" t="n"/>
      <c r="J83" s="29">
        <f>IF(OR(H83="",I83=""),"",IFERROR(H83/I83,0))</f>
        <v/>
      </c>
      <c r="K83" s="7" t="n"/>
      <c r="L83" s="7" t="n"/>
      <c r="M83" s="8" t="n"/>
      <c r="N83" s="9">
        <f>IF(COUNTA(K83:L83)=0,"",SUM(K83:L83))</f>
        <v/>
      </c>
      <c r="O83" s="29">
        <f>IFERROR(IF(J83="","",J83*1.5),0)</f>
        <v/>
      </c>
      <c r="P83" s="29">
        <f>IFERROR(IF(J83="","",J83*2),0)</f>
        <v/>
      </c>
      <c r="Q83" s="29">
        <f>IF(N83="","",IFERROR((K83*O83+L83*P83)*M83,0))</f>
        <v/>
      </c>
      <c r="R83" s="29">
        <f>IF(N83="","",IFERROR(K83*O83+L83*P83+Q83,0))</f>
        <v/>
      </c>
      <c r="S83" s="4" t="n"/>
      <c r="T83" s="4" t="n"/>
      <c r="U83" s="2" t="n"/>
      <c r="V83" s="10" t="n"/>
    </row>
    <row r="84" ht="24" customHeight="1">
      <c r="A84" s="2" t="n"/>
      <c r="B84" s="27" t="n"/>
      <c r="C84" s="4" t="n"/>
      <c r="D84" s="2" t="n"/>
      <c r="E84" s="4" t="n"/>
      <c r="F84" s="4" t="n"/>
      <c r="G84" s="2" t="n"/>
      <c r="H84" s="28" t="n"/>
      <c r="I84" s="2" t="n"/>
      <c r="J84" s="29">
        <f>IF(OR(H84="",I84=""),"",IFERROR(H84/I84,0))</f>
        <v/>
      </c>
      <c r="K84" s="7" t="n"/>
      <c r="L84" s="7" t="n"/>
      <c r="M84" s="8" t="n"/>
      <c r="N84" s="9">
        <f>IF(COUNTA(K84:L84)=0,"",SUM(K84:L84))</f>
        <v/>
      </c>
      <c r="O84" s="29">
        <f>IFERROR(IF(J84="","",J84*1.5),0)</f>
        <v/>
      </c>
      <c r="P84" s="29">
        <f>IFERROR(IF(J84="","",J84*2),0)</f>
        <v/>
      </c>
      <c r="Q84" s="29">
        <f>IF(N84="","",IFERROR((K84*O84+L84*P84)*M84,0))</f>
        <v/>
      </c>
      <c r="R84" s="29">
        <f>IF(N84="","",IFERROR(K84*O84+L84*P84+Q84,0))</f>
        <v/>
      </c>
      <c r="S84" s="4" t="n"/>
      <c r="T84" s="4" t="n"/>
      <c r="U84" s="2" t="n"/>
      <c r="V84" s="10" t="n"/>
    </row>
    <row r="85" ht="24" customHeight="1">
      <c r="A85" s="2" t="n"/>
      <c r="B85" s="27" t="n"/>
      <c r="C85" s="4" t="n"/>
      <c r="D85" s="2" t="n"/>
      <c r="E85" s="4" t="n"/>
      <c r="F85" s="4" t="n"/>
      <c r="G85" s="2" t="n"/>
      <c r="H85" s="28" t="n"/>
      <c r="I85" s="2" t="n"/>
      <c r="J85" s="29">
        <f>IF(OR(H85="",I85=""),"",IFERROR(H85/I85,0))</f>
        <v/>
      </c>
      <c r="K85" s="7" t="n"/>
      <c r="L85" s="7" t="n"/>
      <c r="M85" s="8" t="n"/>
      <c r="N85" s="9">
        <f>IF(COUNTA(K85:L85)=0,"",SUM(K85:L85))</f>
        <v/>
      </c>
      <c r="O85" s="29">
        <f>IFERROR(IF(J85="","",J85*1.5),0)</f>
        <v/>
      </c>
      <c r="P85" s="29">
        <f>IFERROR(IF(J85="","",J85*2),0)</f>
        <v/>
      </c>
      <c r="Q85" s="29">
        <f>IF(N85="","",IFERROR((K85*O85+L85*P85)*M85,0))</f>
        <v/>
      </c>
      <c r="R85" s="29">
        <f>IF(N85="","",IFERROR(K85*O85+L85*P85+Q85,0))</f>
        <v/>
      </c>
      <c r="S85" s="4" t="n"/>
      <c r="T85" s="4" t="n"/>
      <c r="U85" s="2" t="n"/>
      <c r="V85" s="10" t="n"/>
    </row>
    <row r="86" ht="24" customHeight="1">
      <c r="A86" s="2" t="n"/>
      <c r="B86" s="27" t="n"/>
      <c r="C86" s="4" t="n"/>
      <c r="D86" s="2" t="n"/>
      <c r="E86" s="4" t="n"/>
      <c r="F86" s="4" t="n"/>
      <c r="G86" s="2" t="n"/>
      <c r="H86" s="28" t="n"/>
      <c r="I86" s="2" t="n"/>
      <c r="J86" s="29">
        <f>IF(OR(H86="",I86=""),"",IFERROR(H86/I86,0))</f>
        <v/>
      </c>
      <c r="K86" s="7" t="n"/>
      <c r="L86" s="7" t="n"/>
      <c r="M86" s="8" t="n"/>
      <c r="N86" s="9">
        <f>IF(COUNTA(K86:L86)=0,"",SUM(K86:L86))</f>
        <v/>
      </c>
      <c r="O86" s="29">
        <f>IFERROR(IF(J86="","",J86*1.5),0)</f>
        <v/>
      </c>
      <c r="P86" s="29">
        <f>IFERROR(IF(J86="","",J86*2),0)</f>
        <v/>
      </c>
      <c r="Q86" s="29">
        <f>IF(N86="","",IFERROR((K86*O86+L86*P86)*M86,0))</f>
        <v/>
      </c>
      <c r="R86" s="29">
        <f>IF(N86="","",IFERROR(K86*O86+L86*P86+Q86,0))</f>
        <v/>
      </c>
      <c r="S86" s="4" t="n"/>
      <c r="T86" s="4" t="n"/>
      <c r="U86" s="2" t="n"/>
      <c r="V86" s="10" t="n"/>
    </row>
    <row r="87" ht="24" customHeight="1">
      <c r="A87" s="2" t="n"/>
      <c r="B87" s="27" t="n"/>
      <c r="C87" s="4" t="n"/>
      <c r="D87" s="2" t="n"/>
      <c r="E87" s="4" t="n"/>
      <c r="F87" s="4" t="n"/>
      <c r="G87" s="2" t="n"/>
      <c r="H87" s="28" t="n"/>
      <c r="I87" s="2" t="n"/>
      <c r="J87" s="29">
        <f>IF(OR(H87="",I87=""),"",IFERROR(H87/I87,0))</f>
        <v/>
      </c>
      <c r="K87" s="7" t="n"/>
      <c r="L87" s="7" t="n"/>
      <c r="M87" s="8" t="n"/>
      <c r="N87" s="9">
        <f>IF(COUNTA(K87:L87)=0,"",SUM(K87:L87))</f>
        <v/>
      </c>
      <c r="O87" s="29">
        <f>IFERROR(IF(J87="","",J87*1.5),0)</f>
        <v/>
      </c>
      <c r="P87" s="29">
        <f>IFERROR(IF(J87="","",J87*2),0)</f>
        <v/>
      </c>
      <c r="Q87" s="29">
        <f>IF(N87="","",IFERROR((K87*O87+L87*P87)*M87,0))</f>
        <v/>
      </c>
      <c r="R87" s="29">
        <f>IF(N87="","",IFERROR(K87*O87+L87*P87+Q87,0))</f>
        <v/>
      </c>
      <c r="S87" s="4" t="n"/>
      <c r="T87" s="4" t="n"/>
      <c r="U87" s="2" t="n"/>
      <c r="V87" s="10" t="n"/>
    </row>
    <row r="88" ht="24" customHeight="1">
      <c r="A88" s="2" t="n"/>
      <c r="B88" s="27" t="n"/>
      <c r="C88" s="4" t="n"/>
      <c r="D88" s="2" t="n"/>
      <c r="E88" s="4" t="n"/>
      <c r="F88" s="4" t="n"/>
      <c r="G88" s="2" t="n"/>
      <c r="H88" s="28" t="n"/>
      <c r="I88" s="2" t="n"/>
      <c r="J88" s="29">
        <f>IF(OR(H88="",I88=""),"",IFERROR(H88/I88,0))</f>
        <v/>
      </c>
      <c r="K88" s="7" t="n"/>
      <c r="L88" s="7" t="n"/>
      <c r="M88" s="8" t="n"/>
      <c r="N88" s="9">
        <f>IF(COUNTA(K88:L88)=0,"",SUM(K88:L88))</f>
        <v/>
      </c>
      <c r="O88" s="29">
        <f>IFERROR(IF(J88="","",J88*1.5),0)</f>
        <v/>
      </c>
      <c r="P88" s="29">
        <f>IFERROR(IF(J88="","",J88*2),0)</f>
        <v/>
      </c>
      <c r="Q88" s="29">
        <f>IF(N88="","",IFERROR((K88*O88+L88*P88)*M88,0))</f>
        <v/>
      </c>
      <c r="R88" s="29">
        <f>IF(N88="","",IFERROR(K88*O88+L88*P88+Q88,0))</f>
        <v/>
      </c>
      <c r="S88" s="4" t="n"/>
      <c r="T88" s="4" t="n"/>
      <c r="U88" s="2" t="n"/>
      <c r="V88" s="10" t="n"/>
    </row>
    <row r="89" ht="24" customHeight="1">
      <c r="A89" s="2" t="n"/>
      <c r="B89" s="27" t="n"/>
      <c r="C89" s="4" t="n"/>
      <c r="D89" s="2" t="n"/>
      <c r="E89" s="4" t="n"/>
      <c r="F89" s="4" t="n"/>
      <c r="G89" s="2" t="n"/>
      <c r="H89" s="28" t="n"/>
      <c r="I89" s="2" t="n"/>
      <c r="J89" s="29">
        <f>IF(OR(H89="",I89=""),"",IFERROR(H89/I89,0))</f>
        <v/>
      </c>
      <c r="K89" s="7" t="n"/>
      <c r="L89" s="7" t="n"/>
      <c r="M89" s="8" t="n"/>
      <c r="N89" s="9">
        <f>IF(COUNTA(K89:L89)=0,"",SUM(K89:L89))</f>
        <v/>
      </c>
      <c r="O89" s="29">
        <f>IFERROR(IF(J89="","",J89*1.5),0)</f>
        <v/>
      </c>
      <c r="P89" s="29">
        <f>IFERROR(IF(J89="","",J89*2),0)</f>
        <v/>
      </c>
      <c r="Q89" s="29">
        <f>IF(N89="","",IFERROR((K89*O89+L89*P89)*M89,0))</f>
        <v/>
      </c>
      <c r="R89" s="29">
        <f>IF(N89="","",IFERROR(K89*O89+L89*P89+Q89,0))</f>
        <v/>
      </c>
      <c r="S89" s="4" t="n"/>
      <c r="T89" s="4" t="n"/>
      <c r="U89" s="2" t="n"/>
      <c r="V89" s="10" t="n"/>
    </row>
    <row r="90" ht="24" customHeight="1">
      <c r="A90" s="2" t="n"/>
      <c r="B90" s="27" t="n"/>
      <c r="C90" s="4" t="n"/>
      <c r="D90" s="2" t="n"/>
      <c r="E90" s="4" t="n"/>
      <c r="F90" s="4" t="n"/>
      <c r="G90" s="2" t="n"/>
      <c r="H90" s="28" t="n"/>
      <c r="I90" s="2" t="n"/>
      <c r="J90" s="29">
        <f>IF(OR(H90="",I90=""),"",IFERROR(H90/I90,0))</f>
        <v/>
      </c>
      <c r="K90" s="7" t="n"/>
      <c r="L90" s="7" t="n"/>
      <c r="M90" s="8" t="n"/>
      <c r="N90" s="9">
        <f>IF(COUNTA(K90:L90)=0,"",SUM(K90:L90))</f>
        <v/>
      </c>
      <c r="O90" s="29">
        <f>IFERROR(IF(J90="","",J90*1.5),0)</f>
        <v/>
      </c>
      <c r="P90" s="29">
        <f>IFERROR(IF(J90="","",J90*2),0)</f>
        <v/>
      </c>
      <c r="Q90" s="29">
        <f>IF(N90="","",IFERROR((K90*O90+L90*P90)*M90,0))</f>
        <v/>
      </c>
      <c r="R90" s="29">
        <f>IF(N90="","",IFERROR(K90*O90+L90*P90+Q90,0))</f>
        <v/>
      </c>
      <c r="S90" s="4" t="n"/>
      <c r="T90" s="4" t="n"/>
      <c r="U90" s="2" t="n"/>
      <c r="V90" s="10" t="n"/>
    </row>
    <row r="91" ht="24" customHeight="1">
      <c r="A91" s="2" t="n"/>
      <c r="B91" s="27" t="n"/>
      <c r="C91" s="4" t="n"/>
      <c r="D91" s="2" t="n"/>
      <c r="E91" s="4" t="n"/>
      <c r="F91" s="4" t="n"/>
      <c r="G91" s="2" t="n"/>
      <c r="H91" s="28" t="n"/>
      <c r="I91" s="2" t="n"/>
      <c r="J91" s="29">
        <f>IF(OR(H91="",I91=""),"",IFERROR(H91/I91,0))</f>
        <v/>
      </c>
      <c r="K91" s="7" t="n"/>
      <c r="L91" s="7" t="n"/>
      <c r="M91" s="8" t="n"/>
      <c r="N91" s="9">
        <f>IF(COUNTA(K91:L91)=0,"",SUM(K91:L91))</f>
        <v/>
      </c>
      <c r="O91" s="29">
        <f>IFERROR(IF(J91="","",J91*1.5),0)</f>
        <v/>
      </c>
      <c r="P91" s="29">
        <f>IFERROR(IF(J91="","",J91*2),0)</f>
        <v/>
      </c>
      <c r="Q91" s="29">
        <f>IF(N91="","",IFERROR((K91*O91+L91*P91)*M91,0))</f>
        <v/>
      </c>
      <c r="R91" s="29">
        <f>IF(N91="","",IFERROR(K91*O91+L91*P91+Q91,0))</f>
        <v/>
      </c>
      <c r="S91" s="4" t="n"/>
      <c r="T91" s="4" t="n"/>
      <c r="U91" s="2" t="n"/>
      <c r="V91" s="10" t="n"/>
    </row>
    <row r="92" ht="24" customHeight="1">
      <c r="A92" s="2" t="n"/>
      <c r="B92" s="27" t="n"/>
      <c r="C92" s="4" t="n"/>
      <c r="D92" s="2" t="n"/>
      <c r="E92" s="4" t="n"/>
      <c r="F92" s="4" t="n"/>
      <c r="G92" s="2" t="n"/>
      <c r="H92" s="28" t="n"/>
      <c r="I92" s="2" t="n"/>
      <c r="J92" s="29">
        <f>IF(OR(H92="",I92=""),"",IFERROR(H92/I92,0))</f>
        <v/>
      </c>
      <c r="K92" s="7" t="n"/>
      <c r="L92" s="7" t="n"/>
      <c r="M92" s="8" t="n"/>
      <c r="N92" s="9">
        <f>IF(COUNTA(K92:L92)=0,"",SUM(K92:L92))</f>
        <v/>
      </c>
      <c r="O92" s="29">
        <f>IFERROR(IF(J92="","",J92*1.5),0)</f>
        <v/>
      </c>
      <c r="P92" s="29">
        <f>IFERROR(IF(J92="","",J92*2),0)</f>
        <v/>
      </c>
      <c r="Q92" s="29">
        <f>IF(N92="","",IFERROR((K92*O92+L92*P92)*M92,0))</f>
        <v/>
      </c>
      <c r="R92" s="29">
        <f>IF(N92="","",IFERROR(K92*O92+L92*P92+Q92,0))</f>
        <v/>
      </c>
      <c r="S92" s="4" t="n"/>
      <c r="T92" s="4" t="n"/>
      <c r="U92" s="2" t="n"/>
      <c r="V92" s="10" t="n"/>
    </row>
    <row r="93" ht="24" customHeight="1">
      <c r="A93" s="2" t="n"/>
      <c r="B93" s="27" t="n"/>
      <c r="C93" s="4" t="n"/>
      <c r="D93" s="2" t="n"/>
      <c r="E93" s="4" t="n"/>
      <c r="F93" s="4" t="n"/>
      <c r="G93" s="2" t="n"/>
      <c r="H93" s="28" t="n"/>
      <c r="I93" s="2" t="n"/>
      <c r="J93" s="29">
        <f>IF(OR(H93="",I93=""),"",IFERROR(H93/I93,0))</f>
        <v/>
      </c>
      <c r="K93" s="7" t="n"/>
      <c r="L93" s="7" t="n"/>
      <c r="M93" s="8" t="n"/>
      <c r="N93" s="9">
        <f>IF(COUNTA(K93:L93)=0,"",SUM(K93:L93))</f>
        <v/>
      </c>
      <c r="O93" s="29">
        <f>IFERROR(IF(J93="","",J93*1.5),0)</f>
        <v/>
      </c>
      <c r="P93" s="29">
        <f>IFERROR(IF(J93="","",J93*2),0)</f>
        <v/>
      </c>
      <c r="Q93" s="29">
        <f>IF(N93="","",IFERROR((K93*O93+L93*P93)*M93,0))</f>
        <v/>
      </c>
      <c r="R93" s="29">
        <f>IF(N93="","",IFERROR(K93*O93+L93*P93+Q93,0))</f>
        <v/>
      </c>
      <c r="S93" s="4" t="n"/>
      <c r="T93" s="4" t="n"/>
      <c r="U93" s="2" t="n"/>
      <c r="V93" s="10" t="n"/>
    </row>
    <row r="94" ht="24" customHeight="1">
      <c r="A94" s="2" t="n"/>
      <c r="B94" s="27" t="n"/>
      <c r="C94" s="4" t="n"/>
      <c r="D94" s="2" t="n"/>
      <c r="E94" s="4" t="n"/>
      <c r="F94" s="4" t="n"/>
      <c r="G94" s="2" t="n"/>
      <c r="H94" s="28" t="n"/>
      <c r="I94" s="2" t="n"/>
      <c r="J94" s="29">
        <f>IF(OR(H94="",I94=""),"",IFERROR(H94/I94,0))</f>
        <v/>
      </c>
      <c r="K94" s="7" t="n"/>
      <c r="L94" s="7" t="n"/>
      <c r="M94" s="8" t="n"/>
      <c r="N94" s="9">
        <f>IF(COUNTA(K94:L94)=0,"",SUM(K94:L94))</f>
        <v/>
      </c>
      <c r="O94" s="29">
        <f>IFERROR(IF(J94="","",J94*1.5),0)</f>
        <v/>
      </c>
      <c r="P94" s="29">
        <f>IFERROR(IF(J94="","",J94*2),0)</f>
        <v/>
      </c>
      <c r="Q94" s="29">
        <f>IF(N94="","",IFERROR((K94*O94+L94*P94)*M94,0))</f>
        <v/>
      </c>
      <c r="R94" s="29">
        <f>IF(N94="","",IFERROR(K94*O94+L94*P94+Q94,0))</f>
        <v/>
      </c>
      <c r="S94" s="4" t="n"/>
      <c r="T94" s="4" t="n"/>
      <c r="U94" s="2" t="n"/>
      <c r="V94" s="10" t="n"/>
    </row>
    <row r="95" ht="24" customHeight="1">
      <c r="A95" s="2" t="n"/>
      <c r="B95" s="27" t="n"/>
      <c r="C95" s="4" t="n"/>
      <c r="D95" s="2" t="n"/>
      <c r="E95" s="4" t="n"/>
      <c r="F95" s="4" t="n"/>
      <c r="G95" s="2" t="n"/>
      <c r="H95" s="28" t="n"/>
      <c r="I95" s="2" t="n"/>
      <c r="J95" s="29">
        <f>IF(OR(H95="",I95=""),"",IFERROR(H95/I95,0))</f>
        <v/>
      </c>
      <c r="K95" s="7" t="n"/>
      <c r="L95" s="7" t="n"/>
      <c r="M95" s="8" t="n"/>
      <c r="N95" s="9">
        <f>IF(COUNTA(K95:L95)=0,"",SUM(K95:L95))</f>
        <v/>
      </c>
      <c r="O95" s="29">
        <f>IFERROR(IF(J95="","",J95*1.5),0)</f>
        <v/>
      </c>
      <c r="P95" s="29">
        <f>IFERROR(IF(J95="","",J95*2),0)</f>
        <v/>
      </c>
      <c r="Q95" s="29">
        <f>IF(N95="","",IFERROR((K95*O95+L95*P95)*M95,0))</f>
        <v/>
      </c>
      <c r="R95" s="29">
        <f>IF(N95="","",IFERROR(K95*O95+L95*P95+Q95,0))</f>
        <v/>
      </c>
      <c r="S95" s="4" t="n"/>
      <c r="T95" s="4" t="n"/>
      <c r="U95" s="2" t="n"/>
      <c r="V95" s="10" t="n"/>
    </row>
    <row r="96" ht="24" customHeight="1">
      <c r="A96" s="2" t="n"/>
      <c r="B96" s="27" t="n"/>
      <c r="C96" s="4" t="n"/>
      <c r="D96" s="2" t="n"/>
      <c r="E96" s="4" t="n"/>
      <c r="F96" s="4" t="n"/>
      <c r="G96" s="2" t="n"/>
      <c r="H96" s="28" t="n"/>
      <c r="I96" s="2" t="n"/>
      <c r="J96" s="29">
        <f>IF(OR(H96="",I96=""),"",IFERROR(H96/I96,0))</f>
        <v/>
      </c>
      <c r="K96" s="7" t="n"/>
      <c r="L96" s="7" t="n"/>
      <c r="M96" s="8" t="n"/>
      <c r="N96" s="9">
        <f>IF(COUNTA(K96:L96)=0,"",SUM(K96:L96))</f>
        <v/>
      </c>
      <c r="O96" s="29">
        <f>IFERROR(IF(J96="","",J96*1.5),0)</f>
        <v/>
      </c>
      <c r="P96" s="29">
        <f>IFERROR(IF(J96="","",J96*2),0)</f>
        <v/>
      </c>
      <c r="Q96" s="29">
        <f>IF(N96="","",IFERROR((K96*O96+L96*P96)*M96,0))</f>
        <v/>
      </c>
      <c r="R96" s="29">
        <f>IF(N96="","",IFERROR(K96*O96+L96*P96+Q96,0))</f>
        <v/>
      </c>
      <c r="S96" s="4" t="n"/>
      <c r="T96" s="4" t="n"/>
      <c r="U96" s="2" t="n"/>
      <c r="V96" s="10" t="n"/>
    </row>
    <row r="97" ht="24" customHeight="1">
      <c r="A97" s="2" t="n"/>
      <c r="B97" s="27" t="n"/>
      <c r="C97" s="4" t="n"/>
      <c r="D97" s="2" t="n"/>
      <c r="E97" s="4" t="n"/>
      <c r="F97" s="4" t="n"/>
      <c r="G97" s="2" t="n"/>
      <c r="H97" s="28" t="n"/>
      <c r="I97" s="2" t="n"/>
      <c r="J97" s="29">
        <f>IF(OR(H97="",I97=""),"",IFERROR(H97/I97,0))</f>
        <v/>
      </c>
      <c r="K97" s="7" t="n"/>
      <c r="L97" s="7" t="n"/>
      <c r="M97" s="8" t="n"/>
      <c r="N97" s="9">
        <f>IF(COUNTA(K97:L97)=0,"",SUM(K97:L97))</f>
        <v/>
      </c>
      <c r="O97" s="29">
        <f>IFERROR(IF(J97="","",J97*1.5),0)</f>
        <v/>
      </c>
      <c r="P97" s="29">
        <f>IFERROR(IF(J97="","",J97*2),0)</f>
        <v/>
      </c>
      <c r="Q97" s="29">
        <f>IF(N97="","",IFERROR((K97*O97+L97*P97)*M97,0))</f>
        <v/>
      </c>
      <c r="R97" s="29">
        <f>IF(N97="","",IFERROR(K97*O97+L97*P97+Q97,0))</f>
        <v/>
      </c>
      <c r="S97" s="4" t="n"/>
      <c r="T97" s="4" t="n"/>
      <c r="U97" s="2" t="n"/>
      <c r="V97" s="10" t="n"/>
    </row>
    <row r="98" ht="24" customHeight="1">
      <c r="A98" s="2" t="n"/>
      <c r="B98" s="27" t="n"/>
      <c r="C98" s="4" t="n"/>
      <c r="D98" s="2" t="n"/>
      <c r="E98" s="4" t="n"/>
      <c r="F98" s="4" t="n"/>
      <c r="G98" s="2" t="n"/>
      <c r="H98" s="28" t="n"/>
      <c r="I98" s="2" t="n"/>
      <c r="J98" s="29">
        <f>IF(OR(H98="",I98=""),"",IFERROR(H98/I98,0))</f>
        <v/>
      </c>
      <c r="K98" s="7" t="n"/>
      <c r="L98" s="7" t="n"/>
      <c r="M98" s="8" t="n"/>
      <c r="N98" s="9">
        <f>IF(COUNTA(K98:L98)=0,"",SUM(K98:L98))</f>
        <v/>
      </c>
      <c r="O98" s="29">
        <f>IFERROR(IF(J98="","",J98*1.5),0)</f>
        <v/>
      </c>
      <c r="P98" s="29">
        <f>IFERROR(IF(J98="","",J98*2),0)</f>
        <v/>
      </c>
      <c r="Q98" s="29">
        <f>IF(N98="","",IFERROR((K98*O98+L98*P98)*M98,0))</f>
        <v/>
      </c>
      <c r="R98" s="29">
        <f>IF(N98="","",IFERROR(K98*O98+L98*P98+Q98,0))</f>
        <v/>
      </c>
      <c r="S98" s="4" t="n"/>
      <c r="T98" s="4" t="n"/>
      <c r="U98" s="2" t="n"/>
      <c r="V98" s="10" t="n"/>
    </row>
    <row r="99" ht="24" customHeight="1">
      <c r="A99" s="2" t="n"/>
      <c r="B99" s="27" t="n"/>
      <c r="C99" s="4" t="n"/>
      <c r="D99" s="2" t="n"/>
      <c r="E99" s="4" t="n"/>
      <c r="F99" s="4" t="n"/>
      <c r="G99" s="2" t="n"/>
      <c r="H99" s="28" t="n"/>
      <c r="I99" s="2" t="n"/>
      <c r="J99" s="29">
        <f>IF(OR(H99="",I99=""),"",IFERROR(H99/I99,0))</f>
        <v/>
      </c>
      <c r="K99" s="7" t="n"/>
      <c r="L99" s="7" t="n"/>
      <c r="M99" s="8" t="n"/>
      <c r="N99" s="9">
        <f>IF(COUNTA(K99:L99)=0,"",SUM(K99:L99))</f>
        <v/>
      </c>
      <c r="O99" s="29">
        <f>IFERROR(IF(J99="","",J99*1.5),0)</f>
        <v/>
      </c>
      <c r="P99" s="29">
        <f>IFERROR(IF(J99="","",J99*2),0)</f>
        <v/>
      </c>
      <c r="Q99" s="29">
        <f>IF(N99="","",IFERROR((K99*O99+L99*P99)*M99,0))</f>
        <v/>
      </c>
      <c r="R99" s="29">
        <f>IF(N99="","",IFERROR(K99*O99+L99*P99+Q99,0))</f>
        <v/>
      </c>
      <c r="S99" s="4" t="n"/>
      <c r="T99" s="4" t="n"/>
      <c r="U99" s="2" t="n"/>
      <c r="V99" s="10" t="n"/>
    </row>
    <row r="100" ht="24" customHeight="1">
      <c r="A100" s="2" t="n"/>
      <c r="B100" s="27" t="n"/>
      <c r="C100" s="4" t="n"/>
      <c r="D100" s="2" t="n"/>
      <c r="E100" s="4" t="n"/>
      <c r="F100" s="4" t="n"/>
      <c r="G100" s="2" t="n"/>
      <c r="H100" s="28" t="n"/>
      <c r="I100" s="2" t="n"/>
      <c r="J100" s="29">
        <f>IF(OR(H100="",I100=""),"",IFERROR(H100/I100,0))</f>
        <v/>
      </c>
      <c r="K100" s="7" t="n"/>
      <c r="L100" s="7" t="n"/>
      <c r="M100" s="8" t="n"/>
      <c r="N100" s="9">
        <f>IF(COUNTA(K100:L100)=0,"",SUM(K100:L100))</f>
        <v/>
      </c>
      <c r="O100" s="29">
        <f>IFERROR(IF(J100="","",J100*1.5),0)</f>
        <v/>
      </c>
      <c r="P100" s="29">
        <f>IFERROR(IF(J100="","",J100*2),0)</f>
        <v/>
      </c>
      <c r="Q100" s="29">
        <f>IF(N100="","",IFERROR((K100*O100+L100*P100)*M100,0))</f>
        <v/>
      </c>
      <c r="R100" s="29">
        <f>IF(N100="","",IFERROR(K100*O100+L100*P100+Q100,0))</f>
        <v/>
      </c>
      <c r="S100" s="4" t="n"/>
      <c r="T100" s="4" t="n"/>
      <c r="U100" s="2" t="n"/>
      <c r="V100" s="10" t="n"/>
    </row>
    <row r="101" ht="24" customHeight="1">
      <c r="A101" s="2" t="n"/>
      <c r="B101" s="27" t="n"/>
      <c r="C101" s="4" t="n"/>
      <c r="D101" s="2" t="n"/>
      <c r="E101" s="4" t="n"/>
      <c r="F101" s="4" t="n"/>
      <c r="G101" s="2" t="n"/>
      <c r="H101" s="28" t="n"/>
      <c r="I101" s="2" t="n"/>
      <c r="J101" s="29">
        <f>IF(OR(H101="",I101=""),"",IFERROR(H101/I101,0))</f>
        <v/>
      </c>
      <c r="K101" s="7" t="n"/>
      <c r="L101" s="7" t="n"/>
      <c r="M101" s="8" t="n"/>
      <c r="N101" s="9">
        <f>IF(COUNTA(K101:L101)=0,"",SUM(K101:L101))</f>
        <v/>
      </c>
      <c r="O101" s="29">
        <f>IFERROR(IF(J101="","",J101*1.5),0)</f>
        <v/>
      </c>
      <c r="P101" s="29">
        <f>IFERROR(IF(J101="","",J101*2),0)</f>
        <v/>
      </c>
      <c r="Q101" s="29">
        <f>IF(N101="","",IFERROR((K101*O101+L101*P101)*M101,0))</f>
        <v/>
      </c>
      <c r="R101" s="29">
        <f>IF(N101="","",IFERROR(K101*O101+L101*P101+Q101,0))</f>
        <v/>
      </c>
      <c r="S101" s="4" t="n"/>
      <c r="T101" s="4" t="n"/>
      <c r="U101" s="2" t="n"/>
      <c r="V101" s="10" t="n"/>
    </row>
  </sheetData>
  <autoFilter ref="A1:V101"/>
  <conditionalFormatting sqref="A2:V101">
    <cfRule type="expression" priority="1" dxfId="0">
      <formula>OR($U2="Pendente",$U2="Rejeitado")</formula>
    </cfRule>
  </conditionalFormatting>
  <conditionalFormatting sqref="U2:U101">
    <cfRule type="expression" priority="2" dxfId="1">
      <formula>OR($U2="Aprovado",$U2="Pago")</formula>
    </cfRule>
  </conditionalFormatting>
  <conditionalFormatting sqref="K2:R101">
    <cfRule type="expression" priority="3" dxfId="2">
      <formula>K2&lt;0</formula>
    </cfRule>
  </conditionalFormatting>
  <dataValidations count="5">
    <dataValidation sqref="U2:U101" showErrorMessage="1" showInputMessage="1" allowBlank="1" type="list">
      <formula1>"Pendente,Aprovado,Rejeitado,Pago"</formula1>
    </dataValidation>
    <dataValidation sqref="G2:G101" showErrorMessage="1" showInputMessage="1" allowBlank="1" type="list">
      <formula1>"CLT,Temporário,Estagiário,Autônomo"</formula1>
    </dataValidation>
    <dataValidation sqref="H2:H101" showErrorMessage="1" showInputMessage="1" allowBlank="1" type="decimal" operator="greaterThanOrEqual">
      <formula1>0</formula1>
    </dataValidation>
    <dataValidation sqref="I2:L101" showErrorMessage="1" showInputMessage="1" allowBlank="1" type="decimal" operator="greaterThanOrEqual">
      <formula1>0</formula1>
    </dataValidation>
    <dataValidation sqref="M2:M101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14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18" customWidth="1" min="1" max="1"/>
    <col width="23" customWidth="1" min="2" max="2"/>
    <col width="22" customWidth="1" min="3" max="3"/>
    <col width="21" customWidth="1" min="4" max="4"/>
    <col width="28" customWidth="1" min="5" max="5"/>
    <col width="20" customWidth="1" min="6" max="6"/>
    <col width="20" customWidth="1" min="7" max="7"/>
    <col width="18" customWidth="1" min="8" max="8"/>
    <col width="19" customWidth="1" min="9" max="9"/>
    <col width="4" customWidth="1" min="10" max="10"/>
    <col width="17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 ht="30" customHeight="1">
      <c r="A1" s="11" t="inlineStr">
        <is>
          <t>Nerd Planilha | Painel Gerencial de Horas Extras</t>
        </is>
      </c>
    </row>
    <row r="2"/>
    <row r="3">
      <c r="A3" s="12" t="inlineStr">
        <is>
          <t>Período analisado</t>
        </is>
      </c>
      <c r="B3" s="27">
        <f>IFERROR(MIN('Lançamentos'!$B$2:$B$101),"")</f>
        <v/>
      </c>
      <c r="D3" s="12" t="inlineStr">
        <is>
          <t>até</t>
        </is>
      </c>
      <c r="E3" s="27">
        <f>IFERROR(MAX('Lançamentos'!$B$2:$B$101),"")</f>
        <v/>
      </c>
    </row>
    <row r="4"/>
    <row r="5" ht="22" customHeight="1">
      <c r="A5" s="13" t="inlineStr">
        <is>
          <t>Total de horas extras</t>
        </is>
      </c>
      <c r="C5" s="13" t="inlineStr">
        <is>
          <t>Custo estimado a pagar</t>
        </is>
      </c>
      <c r="E5" s="13" t="inlineStr">
        <is>
          <t>Média por lançamento</t>
        </is>
      </c>
      <c r="G5" s="13" t="inlineStr">
        <is>
          <t>Percentual aprovado</t>
        </is>
      </c>
    </row>
    <row r="6" ht="28" customHeight="1">
      <c r="A6" s="14">
        <f>SUM('Lançamentos'!$N$2:$N$101)</f>
        <v/>
      </c>
      <c r="C6" s="30">
        <f>SUM('Lançamentos'!$R$2:$R$101)</f>
        <v/>
      </c>
      <c r="E6" s="14">
        <f>IFERROR(AVERAGE('Lançamentos'!$N$2:$N$101),0)</f>
        <v/>
      </c>
      <c r="G6" s="16">
        <f>IFERROR(COUNTIF('Lançamentos'!$U$2:$U$101,"Aprovado")/COUNTA('Lançamentos'!$A$2:$A$101),0)</f>
        <v/>
      </c>
    </row>
    <row r="7"/>
    <row r="8"/>
    <row r="9" ht="22" customHeight="1">
      <c r="A9" s="13" t="inlineStr">
        <is>
          <t>Lançamentos registrados</t>
        </is>
      </c>
      <c r="C9" s="13" t="inlineStr">
        <is>
          <t>Lançamentos pendentes</t>
        </is>
      </c>
    </row>
    <row r="10" ht="28" customHeight="1">
      <c r="A10" s="17">
        <f>COUNTIF('Lançamentos'!$A$2:$A$101,"&gt;0")</f>
        <v/>
      </c>
      <c r="C10" s="17">
        <f>COUNTIF('Lançamentos'!$U$2:$U$101,"Pendente")</f>
        <v/>
      </c>
    </row>
    <row r="11"/>
    <row r="12">
      <c r="A12" s="18" t="inlineStr">
        <is>
          <t>Tabela-resumo por colaborador</t>
        </is>
      </c>
    </row>
    <row r="13">
      <c r="K13" s="19" t="inlineStr">
        <is>
          <t>Distribuição por status</t>
        </is>
      </c>
    </row>
    <row r="14" ht="22" customHeight="1">
      <c r="A14" s="1" t="inlineStr">
        <is>
          <t>Matrícula</t>
        </is>
      </c>
      <c r="B14" s="1" t="inlineStr">
        <is>
          <t>Colaborador</t>
        </is>
      </c>
      <c r="C14" s="1" t="inlineStr">
        <is>
          <t>Total de horas extras</t>
        </is>
      </c>
      <c r="D14" s="1" t="inlineStr">
        <is>
          <t>Total estimado (R$)</t>
        </is>
      </c>
      <c r="E14" s="1" t="inlineStr">
        <is>
          <t>Média de horas por lançamento</t>
        </is>
      </c>
      <c r="F14" s="1" t="inlineStr">
        <is>
          <t>Salário mensal (R$)</t>
        </is>
      </c>
      <c r="G14" s="1" t="inlineStr">
        <is>
          <t>Status predominante</t>
        </is>
      </c>
      <c r="H14" s="1" t="inlineStr">
        <is>
          <t>Horas extras 50%</t>
        </is>
      </c>
      <c r="I14" s="1" t="inlineStr">
        <is>
          <t>Horas extras 100%</t>
        </is>
      </c>
      <c r="K14" s="1" t="inlineStr">
        <is>
          <t>Status</t>
        </is>
      </c>
      <c r="L14" s="1" t="inlineStr">
        <is>
          <t>Quantidade</t>
        </is>
      </c>
    </row>
    <row r="15" ht="22" customHeight="1">
      <c r="A15" s="2" t="inlineStr">
        <is>
          <t>MAT-2026-001</t>
        </is>
      </c>
      <c r="B15" s="20">
        <f>IF(A15="","",IFERROR(INDEX('Lançamentos'!$C$2:$C$101,MATCH(A15,'Lançamentos'!$D$2:$D$101,0)),"Não encontrado"))</f>
        <v/>
      </c>
      <c r="C15" s="9">
        <f>IF(B15="","",SUMIF('Lançamentos'!$C$2:$C$101,B15,'Lançamentos'!$N$2:$N$101))</f>
        <v/>
      </c>
      <c r="D15" s="31">
        <f>IF(B15="","",SUMIF('Lançamentos'!$C$2:$C$101,B15,'Lançamentos'!$R$2:$R$101))</f>
        <v/>
      </c>
      <c r="E15" s="9">
        <f>IF(B15="","",IFERROR(C15/COUNTIF('Lançamentos'!$C$2:$C$101,B15),0))</f>
        <v/>
      </c>
      <c r="F15" s="31">
        <f>IF(A15="","",IFERROR(VLOOKUP(A15,'Lançamentos'!$D$2:$H$101,5,FALSE),"Não encontrado"))</f>
        <v/>
      </c>
      <c r="G15" s="20">
        <f>IF(B15="","",IF(COUNTIFS('Lançamentos'!$C$2:$C$101,B15,'Lançamentos'!$U$2:$U$101,"Pago")=MAX(COUNTIFS('Lançamentos'!$C$2:$C$101,B15,'Lançamentos'!$U$2:$U$101,"Pendente"),COUNTIFS('Lançamentos'!$C$2:$C$101,B15,'Lançamentos'!$U$2:$U$101,"Aprovado"),COUNTIFS('Lançamentos'!$C$2:$C$101,B15,'Lançamentos'!$U$2:$U$101,"Rejeitado"),COUNTIFS('Lançamentos'!$C$2:$C$101,B15,'Lançamentos'!$U$2:$U$101,"Pago")),"Pago",IF(COUNTIFS('Lançamentos'!$C$2:$C$101,B15,'Lançamentos'!$U$2:$U$101,"Aprovado")=MAX(COUNTIFS('Lançamentos'!$C$2:$C$101,B15,'Lançamentos'!$U$2:$U$101,"Pendente"),COUNTIFS('Lançamentos'!$C$2:$C$101,B15,'Lançamentos'!$U$2:$U$101,"Aprovado"),COUNTIFS('Lançamentos'!$C$2:$C$101,B15,'Lançamentos'!$U$2:$U$101,"Rejeitado"),COUNTIFS('Lançamentos'!$C$2:$C$101,B15,'Lançamentos'!$U$2:$U$101,"Pago")),"Aprovado",IF(COUNTIFS('Lançamentos'!$C$2:$C$101,B15,'Lançamentos'!$U$2:$U$101,"Pendente")=MAX(COUNTIFS('Lançamentos'!$C$2:$C$101,B15,'Lançamentos'!$U$2:$U$101,"Pendente"),COUNTIFS('Lançamentos'!$C$2:$C$101,B15,'Lançamentos'!$U$2:$U$101,"Aprovado"),COUNTIFS('Lançamentos'!$C$2:$C$101,B15,'Lançamentos'!$U$2:$U$101,"Rejeitado"),COUNTIFS('Lançamentos'!$C$2:$C$101,B15,'Lançamentos'!$U$2:$U$101,"Pago")),"Pendente","Rejeitado"))))</f>
        <v/>
      </c>
      <c r="H15" s="9">
        <f>IF(B15="","",SUMIF('Lançamentos'!$C$2:$C$101,B15,'Lançamentos'!$K$2:$K$101))</f>
        <v/>
      </c>
      <c r="I15" s="9">
        <f>IF(B15="","",SUMIF('Lançamentos'!$C$2:$C$101,B15,'Lançamentos'!$L$2:$L$101))</f>
        <v/>
      </c>
      <c r="K15" s="22" t="inlineStr">
        <is>
          <t>Pendente</t>
        </is>
      </c>
      <c r="L15" s="20">
        <f>COUNTIF('Lançamentos'!$U$2:$U$101,K15)</f>
        <v/>
      </c>
    </row>
    <row r="16" ht="22" customHeight="1">
      <c r="A16" s="2" t="inlineStr">
        <is>
          <t>MAT-2026-002</t>
        </is>
      </c>
      <c r="B16" s="20">
        <f>IF(A16="","",IFERROR(INDEX('Lançamentos'!$C$2:$C$101,MATCH(A16,'Lançamentos'!$D$2:$D$101,0)),"Não encontrado"))</f>
        <v/>
      </c>
      <c r="C16" s="9">
        <f>IF(B16="","",SUMIF('Lançamentos'!$C$2:$C$101,B16,'Lançamentos'!$N$2:$N$101))</f>
        <v/>
      </c>
      <c r="D16" s="31">
        <f>IF(B16="","",SUMIF('Lançamentos'!$C$2:$C$101,B16,'Lançamentos'!$R$2:$R$101))</f>
        <v/>
      </c>
      <c r="E16" s="9">
        <f>IF(B16="","",IFERROR(C16/COUNTIF('Lançamentos'!$C$2:$C$101,B16),0))</f>
        <v/>
      </c>
      <c r="F16" s="31">
        <f>IF(A16="","",IFERROR(VLOOKUP(A16,'Lançamentos'!$D$2:$H$101,5,FALSE),"Não encontrado"))</f>
        <v/>
      </c>
      <c r="G16" s="20">
        <f>IF(B16="","",IF(COUNTIFS('Lançamentos'!$C$2:$C$101,B16,'Lançamentos'!$U$2:$U$101,"Pago")=MAX(COUNTIFS('Lançamentos'!$C$2:$C$101,B16,'Lançamentos'!$U$2:$U$101,"Pendente"),COUNTIFS('Lançamentos'!$C$2:$C$101,B16,'Lançamentos'!$U$2:$U$101,"Aprovado"),COUNTIFS('Lançamentos'!$C$2:$C$101,B16,'Lançamentos'!$U$2:$U$101,"Rejeitado"),COUNTIFS('Lançamentos'!$C$2:$C$101,B16,'Lançamentos'!$U$2:$U$101,"Pago")),"Pago",IF(COUNTIFS('Lançamentos'!$C$2:$C$101,B16,'Lançamentos'!$U$2:$U$101,"Aprovado")=MAX(COUNTIFS('Lançamentos'!$C$2:$C$101,B16,'Lançamentos'!$U$2:$U$101,"Pendente"),COUNTIFS('Lançamentos'!$C$2:$C$101,B16,'Lançamentos'!$U$2:$U$101,"Aprovado"),COUNTIFS('Lançamentos'!$C$2:$C$101,B16,'Lançamentos'!$U$2:$U$101,"Rejeitado"),COUNTIFS('Lançamentos'!$C$2:$C$101,B16,'Lançamentos'!$U$2:$U$101,"Pago")),"Aprovado",IF(COUNTIFS('Lançamentos'!$C$2:$C$101,B16,'Lançamentos'!$U$2:$U$101,"Pendente")=MAX(COUNTIFS('Lançamentos'!$C$2:$C$101,B16,'Lançamentos'!$U$2:$U$101,"Pendente"),COUNTIFS('Lançamentos'!$C$2:$C$101,B16,'Lançamentos'!$U$2:$U$101,"Aprovado"),COUNTIFS('Lançamentos'!$C$2:$C$101,B16,'Lançamentos'!$U$2:$U$101,"Rejeitado"),COUNTIFS('Lançamentos'!$C$2:$C$101,B16,'Lançamentos'!$U$2:$U$101,"Pago")),"Pendente","Rejeitado"))))</f>
        <v/>
      </c>
      <c r="H16" s="9">
        <f>IF(B16="","",SUMIF('Lançamentos'!$C$2:$C$101,B16,'Lançamentos'!$K$2:$K$101))</f>
        <v/>
      </c>
      <c r="I16" s="9">
        <f>IF(B16="","",SUMIF('Lançamentos'!$C$2:$C$101,B16,'Lançamentos'!$L$2:$L$101))</f>
        <v/>
      </c>
      <c r="K16" s="22" t="inlineStr">
        <is>
          <t>Aprovado</t>
        </is>
      </c>
      <c r="L16" s="20">
        <f>COUNTIF('Lançamentos'!$U$2:$U$101,K16)</f>
        <v/>
      </c>
    </row>
    <row r="17" ht="22" customHeight="1">
      <c r="A17" s="2" t="inlineStr">
        <is>
          <t>MAT-2026-003</t>
        </is>
      </c>
      <c r="B17" s="20">
        <f>IF(A17="","",IFERROR(INDEX('Lançamentos'!$C$2:$C$101,MATCH(A17,'Lançamentos'!$D$2:$D$101,0)),"Não encontrado"))</f>
        <v/>
      </c>
      <c r="C17" s="9">
        <f>IF(B17="","",SUMIF('Lançamentos'!$C$2:$C$101,B17,'Lançamentos'!$N$2:$N$101))</f>
        <v/>
      </c>
      <c r="D17" s="31">
        <f>IF(B17="","",SUMIF('Lançamentos'!$C$2:$C$101,B17,'Lançamentos'!$R$2:$R$101))</f>
        <v/>
      </c>
      <c r="E17" s="9">
        <f>IF(B17="","",IFERROR(C17/COUNTIF('Lançamentos'!$C$2:$C$101,B17),0))</f>
        <v/>
      </c>
      <c r="F17" s="31">
        <f>IF(A17="","",IFERROR(VLOOKUP(A17,'Lançamentos'!$D$2:$H$101,5,FALSE),"Não encontrado"))</f>
        <v/>
      </c>
      <c r="G17" s="20">
        <f>IF(B17="","",IF(COUNTIFS('Lançamentos'!$C$2:$C$101,B17,'Lançamentos'!$U$2:$U$101,"Pago")=MAX(COUNTIFS('Lançamentos'!$C$2:$C$101,B17,'Lançamentos'!$U$2:$U$101,"Pendente"),COUNTIFS('Lançamentos'!$C$2:$C$101,B17,'Lançamentos'!$U$2:$U$101,"Aprovado"),COUNTIFS('Lançamentos'!$C$2:$C$101,B17,'Lançamentos'!$U$2:$U$101,"Rejeitado"),COUNTIFS('Lançamentos'!$C$2:$C$101,B17,'Lançamentos'!$U$2:$U$101,"Pago")),"Pago",IF(COUNTIFS('Lançamentos'!$C$2:$C$101,B17,'Lançamentos'!$U$2:$U$101,"Aprovado")=MAX(COUNTIFS('Lançamentos'!$C$2:$C$101,B17,'Lançamentos'!$U$2:$U$101,"Pendente"),COUNTIFS('Lançamentos'!$C$2:$C$101,B17,'Lançamentos'!$U$2:$U$101,"Aprovado"),COUNTIFS('Lançamentos'!$C$2:$C$101,B17,'Lançamentos'!$U$2:$U$101,"Rejeitado"),COUNTIFS('Lançamentos'!$C$2:$C$101,B17,'Lançamentos'!$U$2:$U$101,"Pago")),"Aprovado",IF(COUNTIFS('Lançamentos'!$C$2:$C$101,B17,'Lançamentos'!$U$2:$U$101,"Pendente")=MAX(COUNTIFS('Lançamentos'!$C$2:$C$101,B17,'Lançamentos'!$U$2:$U$101,"Pendente"),COUNTIFS('Lançamentos'!$C$2:$C$101,B17,'Lançamentos'!$U$2:$U$101,"Aprovado"),COUNTIFS('Lançamentos'!$C$2:$C$101,B17,'Lançamentos'!$U$2:$U$101,"Rejeitado"),COUNTIFS('Lançamentos'!$C$2:$C$101,B17,'Lançamentos'!$U$2:$U$101,"Pago")),"Pendente","Rejeitado"))))</f>
        <v/>
      </c>
      <c r="H17" s="9">
        <f>IF(B17="","",SUMIF('Lançamentos'!$C$2:$C$101,B17,'Lançamentos'!$K$2:$K$101))</f>
        <v/>
      </c>
      <c r="I17" s="9">
        <f>IF(B17="","",SUMIF('Lançamentos'!$C$2:$C$101,B17,'Lançamentos'!$L$2:$L$101))</f>
        <v/>
      </c>
      <c r="K17" s="22" t="inlineStr">
        <is>
          <t>Rejeitado</t>
        </is>
      </c>
      <c r="L17" s="20">
        <f>COUNTIF('Lançamentos'!$U$2:$U$101,K17)</f>
        <v/>
      </c>
    </row>
    <row r="18" ht="22" customHeight="1">
      <c r="A18" s="2" t="inlineStr">
        <is>
          <t>MAT-2026-004</t>
        </is>
      </c>
      <c r="B18" s="20">
        <f>IF(A18="","",IFERROR(INDEX('Lançamentos'!$C$2:$C$101,MATCH(A18,'Lançamentos'!$D$2:$D$101,0)),"Não encontrado"))</f>
        <v/>
      </c>
      <c r="C18" s="9">
        <f>IF(B18="","",SUMIF('Lançamentos'!$C$2:$C$101,B18,'Lançamentos'!$N$2:$N$101))</f>
        <v/>
      </c>
      <c r="D18" s="31">
        <f>IF(B18="","",SUMIF('Lançamentos'!$C$2:$C$101,B18,'Lançamentos'!$R$2:$R$101))</f>
        <v/>
      </c>
      <c r="E18" s="9">
        <f>IF(B18="","",IFERROR(C18/COUNTIF('Lançamentos'!$C$2:$C$101,B18),0))</f>
        <v/>
      </c>
      <c r="F18" s="31">
        <f>IF(A18="","",IFERROR(VLOOKUP(A18,'Lançamentos'!$D$2:$H$101,5,FALSE),"Não encontrado"))</f>
        <v/>
      </c>
      <c r="G18" s="20">
        <f>IF(B18="","",IF(COUNTIFS('Lançamentos'!$C$2:$C$101,B18,'Lançamentos'!$U$2:$U$101,"Pago")=MAX(COUNTIFS('Lançamentos'!$C$2:$C$101,B18,'Lançamentos'!$U$2:$U$101,"Pendente"),COUNTIFS('Lançamentos'!$C$2:$C$101,B18,'Lançamentos'!$U$2:$U$101,"Aprovado"),COUNTIFS('Lançamentos'!$C$2:$C$101,B18,'Lançamentos'!$U$2:$U$101,"Rejeitado"),COUNTIFS('Lançamentos'!$C$2:$C$101,B18,'Lançamentos'!$U$2:$U$101,"Pago")),"Pago",IF(COUNTIFS('Lançamentos'!$C$2:$C$101,B18,'Lançamentos'!$U$2:$U$101,"Aprovado")=MAX(COUNTIFS('Lançamentos'!$C$2:$C$101,B18,'Lançamentos'!$U$2:$U$101,"Pendente"),COUNTIFS('Lançamentos'!$C$2:$C$101,B18,'Lançamentos'!$U$2:$U$101,"Aprovado"),COUNTIFS('Lançamentos'!$C$2:$C$101,B18,'Lançamentos'!$U$2:$U$101,"Rejeitado"),COUNTIFS('Lançamentos'!$C$2:$C$101,B18,'Lançamentos'!$U$2:$U$101,"Pago")),"Aprovado",IF(COUNTIFS('Lançamentos'!$C$2:$C$101,B18,'Lançamentos'!$U$2:$U$101,"Pendente")=MAX(COUNTIFS('Lançamentos'!$C$2:$C$101,B18,'Lançamentos'!$U$2:$U$101,"Pendente"),COUNTIFS('Lançamentos'!$C$2:$C$101,B18,'Lançamentos'!$U$2:$U$101,"Aprovado"),COUNTIFS('Lançamentos'!$C$2:$C$101,B18,'Lançamentos'!$U$2:$U$101,"Rejeitado"),COUNTIFS('Lançamentos'!$C$2:$C$101,B18,'Lançamentos'!$U$2:$U$101,"Pago")),"Pendente","Rejeitado"))))</f>
        <v/>
      </c>
      <c r="H18" s="9">
        <f>IF(B18="","",SUMIF('Lançamentos'!$C$2:$C$101,B18,'Lançamentos'!$K$2:$K$101))</f>
        <v/>
      </c>
      <c r="I18" s="9">
        <f>IF(B18="","",SUMIF('Lançamentos'!$C$2:$C$101,B18,'Lançamentos'!$L$2:$L$101))</f>
        <v/>
      </c>
      <c r="K18" s="22" t="inlineStr">
        <is>
          <t>Pago</t>
        </is>
      </c>
      <c r="L18" s="20">
        <f>COUNTIF('Lançamentos'!$U$2:$U$101,K18)</f>
        <v/>
      </c>
    </row>
    <row r="19" ht="22" customHeight="1">
      <c r="A19" s="2" t="inlineStr">
        <is>
          <t>MAT-2026-005</t>
        </is>
      </c>
      <c r="B19" s="20">
        <f>IF(A19="","",IFERROR(INDEX('Lançamentos'!$C$2:$C$101,MATCH(A19,'Lançamentos'!$D$2:$D$101,0)),"Não encontrado"))</f>
        <v/>
      </c>
      <c r="C19" s="9">
        <f>IF(B19="","",SUMIF('Lançamentos'!$C$2:$C$101,B19,'Lançamentos'!$N$2:$N$101))</f>
        <v/>
      </c>
      <c r="D19" s="31">
        <f>IF(B19="","",SUMIF('Lançamentos'!$C$2:$C$101,B19,'Lançamentos'!$R$2:$R$101))</f>
        <v/>
      </c>
      <c r="E19" s="9">
        <f>IF(B19="","",IFERROR(C19/COUNTIF('Lançamentos'!$C$2:$C$101,B19),0))</f>
        <v/>
      </c>
      <c r="F19" s="31">
        <f>IF(A19="","",IFERROR(VLOOKUP(A19,'Lançamentos'!$D$2:$H$101,5,FALSE),"Não encontrado"))</f>
        <v/>
      </c>
      <c r="G19" s="20">
        <f>IF(B19="","",IF(COUNTIFS('Lançamentos'!$C$2:$C$101,B19,'Lançamentos'!$U$2:$U$101,"Pago")=MAX(COUNTIFS('Lançamentos'!$C$2:$C$101,B19,'Lançamentos'!$U$2:$U$101,"Pendente"),COUNTIFS('Lançamentos'!$C$2:$C$101,B19,'Lançamentos'!$U$2:$U$101,"Aprovado"),COUNTIFS('Lançamentos'!$C$2:$C$101,B19,'Lançamentos'!$U$2:$U$101,"Rejeitado"),COUNTIFS('Lançamentos'!$C$2:$C$101,B19,'Lançamentos'!$U$2:$U$101,"Pago")),"Pago",IF(COUNTIFS('Lançamentos'!$C$2:$C$101,B19,'Lançamentos'!$U$2:$U$101,"Aprovado")=MAX(COUNTIFS('Lançamentos'!$C$2:$C$101,B19,'Lançamentos'!$U$2:$U$101,"Pendente"),COUNTIFS('Lançamentos'!$C$2:$C$101,B19,'Lançamentos'!$U$2:$U$101,"Aprovado"),COUNTIFS('Lançamentos'!$C$2:$C$101,B19,'Lançamentos'!$U$2:$U$101,"Rejeitado"),COUNTIFS('Lançamentos'!$C$2:$C$101,B19,'Lançamentos'!$U$2:$U$101,"Pago")),"Aprovado",IF(COUNTIFS('Lançamentos'!$C$2:$C$101,B19,'Lançamentos'!$U$2:$U$101,"Pendente")=MAX(COUNTIFS('Lançamentos'!$C$2:$C$101,B19,'Lançamentos'!$U$2:$U$101,"Pendente"),COUNTIFS('Lançamentos'!$C$2:$C$101,B19,'Lançamentos'!$U$2:$U$101,"Aprovado"),COUNTIFS('Lançamentos'!$C$2:$C$101,B19,'Lançamentos'!$U$2:$U$101,"Rejeitado"),COUNTIFS('Lançamentos'!$C$2:$C$101,B19,'Lançamentos'!$U$2:$U$101,"Pago")),"Pendente","Rejeitado"))))</f>
        <v/>
      </c>
      <c r="H19" s="9">
        <f>IF(B19="","",SUMIF('Lançamentos'!$C$2:$C$101,B19,'Lançamentos'!$K$2:$K$101))</f>
        <v/>
      </c>
      <c r="I19" s="9">
        <f>IF(B19="","",SUMIF('Lançamentos'!$C$2:$C$101,B19,'Lançamentos'!$L$2:$L$101))</f>
        <v/>
      </c>
      <c r="L19" s="20">
        <f>IF(K19="","",COUNTIF('Lançamentos'!$U$2:$U$101,K19))</f>
        <v/>
      </c>
    </row>
    <row r="20" ht="22" customHeight="1">
      <c r="A20" s="2" t="inlineStr">
        <is>
          <t>MAT-2026-006</t>
        </is>
      </c>
      <c r="B20" s="20">
        <f>IF(A20="","",IFERROR(INDEX('Lançamentos'!$C$2:$C$101,MATCH(A20,'Lançamentos'!$D$2:$D$101,0)),"Não encontrado"))</f>
        <v/>
      </c>
      <c r="C20" s="9">
        <f>IF(B20="","",SUMIF('Lançamentos'!$C$2:$C$101,B20,'Lançamentos'!$N$2:$N$101))</f>
        <v/>
      </c>
      <c r="D20" s="31">
        <f>IF(B20="","",SUMIF('Lançamentos'!$C$2:$C$101,B20,'Lançamentos'!$R$2:$R$101))</f>
        <v/>
      </c>
      <c r="E20" s="9">
        <f>IF(B20="","",IFERROR(C20/COUNTIF('Lançamentos'!$C$2:$C$101,B20),0))</f>
        <v/>
      </c>
      <c r="F20" s="31">
        <f>IF(A20="","",IFERROR(VLOOKUP(A20,'Lançamentos'!$D$2:$H$101,5,FALSE),"Não encontrado"))</f>
        <v/>
      </c>
      <c r="G20" s="20">
        <f>IF(B20="","",IF(COUNTIFS('Lançamentos'!$C$2:$C$101,B20,'Lançamentos'!$U$2:$U$101,"Pago")=MAX(COUNTIFS('Lançamentos'!$C$2:$C$101,B20,'Lançamentos'!$U$2:$U$101,"Pendente"),COUNTIFS('Lançamentos'!$C$2:$C$101,B20,'Lançamentos'!$U$2:$U$101,"Aprovado"),COUNTIFS('Lançamentos'!$C$2:$C$101,B20,'Lançamentos'!$U$2:$U$101,"Rejeitado"),COUNTIFS('Lançamentos'!$C$2:$C$101,B20,'Lançamentos'!$U$2:$U$101,"Pago")),"Pago",IF(COUNTIFS('Lançamentos'!$C$2:$C$101,B20,'Lançamentos'!$U$2:$U$101,"Aprovado")=MAX(COUNTIFS('Lançamentos'!$C$2:$C$101,B20,'Lançamentos'!$U$2:$U$101,"Pendente"),COUNTIFS('Lançamentos'!$C$2:$C$101,B20,'Lançamentos'!$U$2:$U$101,"Aprovado"),COUNTIFS('Lançamentos'!$C$2:$C$101,B20,'Lançamentos'!$U$2:$U$101,"Rejeitado"),COUNTIFS('Lançamentos'!$C$2:$C$101,B20,'Lançamentos'!$U$2:$U$101,"Pago")),"Aprovado",IF(COUNTIFS('Lançamentos'!$C$2:$C$101,B20,'Lançamentos'!$U$2:$U$101,"Pendente")=MAX(COUNTIFS('Lançamentos'!$C$2:$C$101,B20,'Lançamentos'!$U$2:$U$101,"Pendente"),COUNTIFS('Lançamentos'!$C$2:$C$101,B20,'Lançamentos'!$U$2:$U$101,"Aprovado"),COUNTIFS('Lançamentos'!$C$2:$C$101,B20,'Lançamentos'!$U$2:$U$101,"Rejeitado"),COUNTIFS('Lançamentos'!$C$2:$C$101,B20,'Lançamentos'!$U$2:$U$101,"Pago")),"Pendente","Rejeitado"))))</f>
        <v/>
      </c>
      <c r="H20" s="9">
        <f>IF(B20="","",SUMIF('Lançamentos'!$C$2:$C$101,B20,'Lançamentos'!$K$2:$K$101))</f>
        <v/>
      </c>
      <c r="I20" s="9">
        <f>IF(B20="","",SUMIF('Lançamentos'!$C$2:$C$101,B20,'Lançamentos'!$L$2:$L$101))</f>
        <v/>
      </c>
      <c r="L20" s="20">
        <f>IF(K20="","",COUNTIF('Lançamentos'!$U$2:$U$101,K20))</f>
        <v/>
      </c>
    </row>
    <row r="21" ht="22" customHeight="1">
      <c r="A21" s="2" t="inlineStr">
        <is>
          <t>MAT-2026-007</t>
        </is>
      </c>
      <c r="B21" s="20">
        <f>IF(A21="","",IFERROR(INDEX('Lançamentos'!$C$2:$C$101,MATCH(A21,'Lançamentos'!$D$2:$D$101,0)),"Não encontrado"))</f>
        <v/>
      </c>
      <c r="C21" s="9">
        <f>IF(B21="","",SUMIF('Lançamentos'!$C$2:$C$101,B21,'Lançamentos'!$N$2:$N$101))</f>
        <v/>
      </c>
      <c r="D21" s="31">
        <f>IF(B21="","",SUMIF('Lançamentos'!$C$2:$C$101,B21,'Lançamentos'!$R$2:$R$101))</f>
        <v/>
      </c>
      <c r="E21" s="9">
        <f>IF(B21="","",IFERROR(C21/COUNTIF('Lançamentos'!$C$2:$C$101,B21),0))</f>
        <v/>
      </c>
      <c r="F21" s="31">
        <f>IF(A21="","",IFERROR(VLOOKUP(A21,'Lançamentos'!$D$2:$H$101,5,FALSE),"Não encontrado"))</f>
        <v/>
      </c>
      <c r="G21" s="20">
        <f>IF(B21="","",IF(COUNTIFS('Lançamentos'!$C$2:$C$101,B21,'Lançamentos'!$U$2:$U$101,"Pago")=MAX(COUNTIFS('Lançamentos'!$C$2:$C$101,B21,'Lançamentos'!$U$2:$U$101,"Pendente"),COUNTIFS('Lançamentos'!$C$2:$C$101,B21,'Lançamentos'!$U$2:$U$101,"Aprovado"),COUNTIFS('Lançamentos'!$C$2:$C$101,B21,'Lançamentos'!$U$2:$U$101,"Rejeitado"),COUNTIFS('Lançamentos'!$C$2:$C$101,B21,'Lançamentos'!$U$2:$U$101,"Pago")),"Pago",IF(COUNTIFS('Lançamentos'!$C$2:$C$101,B21,'Lançamentos'!$U$2:$U$101,"Aprovado")=MAX(COUNTIFS('Lançamentos'!$C$2:$C$101,B21,'Lançamentos'!$U$2:$U$101,"Pendente"),COUNTIFS('Lançamentos'!$C$2:$C$101,B21,'Lançamentos'!$U$2:$U$101,"Aprovado"),COUNTIFS('Lançamentos'!$C$2:$C$101,B21,'Lançamentos'!$U$2:$U$101,"Rejeitado"),COUNTIFS('Lançamentos'!$C$2:$C$101,B21,'Lançamentos'!$U$2:$U$101,"Pago")),"Aprovado",IF(COUNTIFS('Lançamentos'!$C$2:$C$101,B21,'Lançamentos'!$U$2:$U$101,"Pendente")=MAX(COUNTIFS('Lançamentos'!$C$2:$C$101,B21,'Lançamentos'!$U$2:$U$101,"Pendente"),COUNTIFS('Lançamentos'!$C$2:$C$101,B21,'Lançamentos'!$U$2:$U$101,"Aprovado"),COUNTIFS('Lançamentos'!$C$2:$C$101,B21,'Lançamentos'!$U$2:$U$101,"Rejeitado"),COUNTIFS('Lançamentos'!$C$2:$C$101,B21,'Lançamentos'!$U$2:$U$101,"Pago")),"Pendente","Rejeitado"))))</f>
        <v/>
      </c>
      <c r="H21" s="9">
        <f>IF(B21="","",SUMIF('Lançamentos'!$C$2:$C$101,B21,'Lançamentos'!$K$2:$K$101))</f>
        <v/>
      </c>
      <c r="I21" s="9">
        <f>IF(B21="","",SUMIF('Lançamentos'!$C$2:$C$101,B21,'Lançamentos'!$L$2:$L$101))</f>
        <v/>
      </c>
      <c r="L21" s="20">
        <f>IF(K21="","",COUNTIF('Lançamentos'!$U$2:$U$101,K21))</f>
        <v/>
      </c>
    </row>
    <row r="22" ht="22" customHeight="1">
      <c r="A22" s="2" t="inlineStr">
        <is>
          <t>MAT-2026-008</t>
        </is>
      </c>
      <c r="B22" s="20">
        <f>IF(A22="","",IFERROR(INDEX('Lançamentos'!$C$2:$C$101,MATCH(A22,'Lançamentos'!$D$2:$D$101,0)),"Não encontrado"))</f>
        <v/>
      </c>
      <c r="C22" s="9">
        <f>IF(B22="","",SUMIF('Lançamentos'!$C$2:$C$101,B22,'Lançamentos'!$N$2:$N$101))</f>
        <v/>
      </c>
      <c r="D22" s="31">
        <f>IF(B22="","",SUMIF('Lançamentos'!$C$2:$C$101,B22,'Lançamentos'!$R$2:$R$101))</f>
        <v/>
      </c>
      <c r="E22" s="9">
        <f>IF(B22="","",IFERROR(C22/COUNTIF('Lançamentos'!$C$2:$C$101,B22),0))</f>
        <v/>
      </c>
      <c r="F22" s="31">
        <f>IF(A22="","",IFERROR(VLOOKUP(A22,'Lançamentos'!$D$2:$H$101,5,FALSE),"Não encontrado"))</f>
        <v/>
      </c>
      <c r="G22" s="20">
        <f>IF(B22="","",IF(COUNTIFS('Lançamentos'!$C$2:$C$101,B22,'Lançamentos'!$U$2:$U$101,"Pago")=MAX(COUNTIFS('Lançamentos'!$C$2:$C$101,B22,'Lançamentos'!$U$2:$U$101,"Pendente"),COUNTIFS('Lançamentos'!$C$2:$C$101,B22,'Lançamentos'!$U$2:$U$101,"Aprovado"),COUNTIFS('Lançamentos'!$C$2:$C$101,B22,'Lançamentos'!$U$2:$U$101,"Rejeitado"),COUNTIFS('Lançamentos'!$C$2:$C$101,B22,'Lançamentos'!$U$2:$U$101,"Pago")),"Pago",IF(COUNTIFS('Lançamentos'!$C$2:$C$101,B22,'Lançamentos'!$U$2:$U$101,"Aprovado")=MAX(COUNTIFS('Lançamentos'!$C$2:$C$101,B22,'Lançamentos'!$U$2:$U$101,"Pendente"),COUNTIFS('Lançamentos'!$C$2:$C$101,B22,'Lançamentos'!$U$2:$U$101,"Aprovado"),COUNTIFS('Lançamentos'!$C$2:$C$101,B22,'Lançamentos'!$U$2:$U$101,"Rejeitado"),COUNTIFS('Lançamentos'!$C$2:$C$101,B22,'Lançamentos'!$U$2:$U$101,"Pago")),"Aprovado",IF(COUNTIFS('Lançamentos'!$C$2:$C$101,B22,'Lançamentos'!$U$2:$U$101,"Pendente")=MAX(COUNTIFS('Lançamentos'!$C$2:$C$101,B22,'Lançamentos'!$U$2:$U$101,"Pendente"),COUNTIFS('Lançamentos'!$C$2:$C$101,B22,'Lançamentos'!$U$2:$U$101,"Aprovado"),COUNTIFS('Lançamentos'!$C$2:$C$101,B22,'Lançamentos'!$U$2:$U$101,"Rejeitado"),COUNTIFS('Lançamentos'!$C$2:$C$101,B22,'Lançamentos'!$U$2:$U$101,"Pago")),"Pendente","Rejeitado"))))</f>
        <v/>
      </c>
      <c r="H22" s="9">
        <f>IF(B22="","",SUMIF('Lançamentos'!$C$2:$C$101,B22,'Lançamentos'!$K$2:$K$101))</f>
        <v/>
      </c>
      <c r="I22" s="9">
        <f>IF(B22="","",SUMIF('Lançamentos'!$C$2:$C$101,B22,'Lançamentos'!$L$2:$L$101))</f>
        <v/>
      </c>
      <c r="L22" s="20">
        <f>IF(K22="","",COUNTIF('Lançamentos'!$U$2:$U$101,K22))</f>
        <v/>
      </c>
    </row>
    <row r="23" ht="22" customHeight="1">
      <c r="A23" s="2" t="inlineStr">
        <is>
          <t>MAT-2026-009</t>
        </is>
      </c>
      <c r="B23" s="20">
        <f>IF(A23="","",IFERROR(INDEX('Lançamentos'!$C$2:$C$101,MATCH(A23,'Lançamentos'!$D$2:$D$101,0)),"Não encontrado"))</f>
        <v/>
      </c>
      <c r="C23" s="9">
        <f>IF(B23="","",SUMIF('Lançamentos'!$C$2:$C$101,B23,'Lançamentos'!$N$2:$N$101))</f>
        <v/>
      </c>
      <c r="D23" s="31">
        <f>IF(B23="","",SUMIF('Lançamentos'!$C$2:$C$101,B23,'Lançamentos'!$R$2:$R$101))</f>
        <v/>
      </c>
      <c r="E23" s="9">
        <f>IF(B23="","",IFERROR(C23/COUNTIF('Lançamentos'!$C$2:$C$101,B23),0))</f>
        <v/>
      </c>
      <c r="F23" s="31">
        <f>IF(A23="","",IFERROR(VLOOKUP(A23,'Lançamentos'!$D$2:$H$101,5,FALSE),"Não encontrado"))</f>
        <v/>
      </c>
      <c r="G23" s="20">
        <f>IF(B23="","",IF(COUNTIFS('Lançamentos'!$C$2:$C$101,B23,'Lançamentos'!$U$2:$U$101,"Pago")=MAX(COUNTIFS('Lançamentos'!$C$2:$C$101,B23,'Lançamentos'!$U$2:$U$101,"Pendente"),COUNTIFS('Lançamentos'!$C$2:$C$101,B23,'Lançamentos'!$U$2:$U$101,"Aprovado"),COUNTIFS('Lançamentos'!$C$2:$C$101,B23,'Lançamentos'!$U$2:$U$101,"Rejeitado"),COUNTIFS('Lançamentos'!$C$2:$C$101,B23,'Lançamentos'!$U$2:$U$101,"Pago")),"Pago",IF(COUNTIFS('Lançamentos'!$C$2:$C$101,B23,'Lançamentos'!$U$2:$U$101,"Aprovado")=MAX(COUNTIFS('Lançamentos'!$C$2:$C$101,B23,'Lançamentos'!$U$2:$U$101,"Pendente"),COUNTIFS('Lançamentos'!$C$2:$C$101,B23,'Lançamentos'!$U$2:$U$101,"Aprovado"),COUNTIFS('Lançamentos'!$C$2:$C$101,B23,'Lançamentos'!$U$2:$U$101,"Rejeitado"),COUNTIFS('Lançamentos'!$C$2:$C$101,B23,'Lançamentos'!$U$2:$U$101,"Pago")),"Aprovado",IF(COUNTIFS('Lançamentos'!$C$2:$C$101,B23,'Lançamentos'!$U$2:$U$101,"Pendente")=MAX(COUNTIFS('Lançamentos'!$C$2:$C$101,B23,'Lançamentos'!$U$2:$U$101,"Pendente"),COUNTIFS('Lançamentos'!$C$2:$C$101,B23,'Lançamentos'!$U$2:$U$101,"Aprovado"),COUNTIFS('Lançamentos'!$C$2:$C$101,B23,'Lançamentos'!$U$2:$U$101,"Rejeitado"),COUNTIFS('Lançamentos'!$C$2:$C$101,B23,'Lançamentos'!$U$2:$U$101,"Pago")),"Pendente","Rejeitado"))))</f>
        <v/>
      </c>
      <c r="H23" s="9">
        <f>IF(B23="","",SUMIF('Lançamentos'!$C$2:$C$101,B23,'Lançamentos'!$K$2:$K$101))</f>
        <v/>
      </c>
      <c r="I23" s="9">
        <f>IF(B23="","",SUMIF('Lançamentos'!$C$2:$C$101,B23,'Lançamentos'!$L$2:$L$101))</f>
        <v/>
      </c>
      <c r="L23" s="20">
        <f>IF(K23="","",COUNTIF('Lançamentos'!$U$2:$U$101,K23))</f>
        <v/>
      </c>
    </row>
    <row r="24" ht="22" customHeight="1">
      <c r="A24" s="2" t="inlineStr">
        <is>
          <t>MAT-2026-010</t>
        </is>
      </c>
      <c r="B24" s="20">
        <f>IF(A24="","",IFERROR(INDEX('Lançamentos'!$C$2:$C$101,MATCH(A24,'Lançamentos'!$D$2:$D$101,0)),"Não encontrado"))</f>
        <v/>
      </c>
      <c r="C24" s="9">
        <f>IF(B24="","",SUMIF('Lançamentos'!$C$2:$C$101,B24,'Lançamentos'!$N$2:$N$101))</f>
        <v/>
      </c>
      <c r="D24" s="31">
        <f>IF(B24="","",SUMIF('Lançamentos'!$C$2:$C$101,B24,'Lançamentos'!$R$2:$R$101))</f>
        <v/>
      </c>
      <c r="E24" s="9">
        <f>IF(B24="","",IFERROR(C24/COUNTIF('Lançamentos'!$C$2:$C$101,B24),0))</f>
        <v/>
      </c>
      <c r="F24" s="31">
        <f>IF(A24="","",IFERROR(VLOOKUP(A24,'Lançamentos'!$D$2:$H$101,5,FALSE),"Não encontrado"))</f>
        <v/>
      </c>
      <c r="G24" s="20">
        <f>IF(B24="","",IF(COUNTIFS('Lançamentos'!$C$2:$C$101,B24,'Lançamentos'!$U$2:$U$101,"Pago")=MAX(COUNTIFS('Lançamentos'!$C$2:$C$101,B24,'Lançamentos'!$U$2:$U$101,"Pendente"),COUNTIFS('Lançamentos'!$C$2:$C$101,B24,'Lançamentos'!$U$2:$U$101,"Aprovado"),COUNTIFS('Lançamentos'!$C$2:$C$101,B24,'Lançamentos'!$U$2:$U$101,"Rejeitado"),COUNTIFS('Lançamentos'!$C$2:$C$101,B24,'Lançamentos'!$U$2:$U$101,"Pago")),"Pago",IF(COUNTIFS('Lançamentos'!$C$2:$C$101,B24,'Lançamentos'!$U$2:$U$101,"Aprovado")=MAX(COUNTIFS('Lançamentos'!$C$2:$C$101,B24,'Lançamentos'!$U$2:$U$101,"Pendente"),COUNTIFS('Lançamentos'!$C$2:$C$101,B24,'Lançamentos'!$U$2:$U$101,"Aprovado"),COUNTIFS('Lançamentos'!$C$2:$C$101,B24,'Lançamentos'!$U$2:$U$101,"Rejeitado"),COUNTIFS('Lançamentos'!$C$2:$C$101,B24,'Lançamentos'!$U$2:$U$101,"Pago")),"Aprovado",IF(COUNTIFS('Lançamentos'!$C$2:$C$101,B24,'Lançamentos'!$U$2:$U$101,"Pendente")=MAX(COUNTIFS('Lançamentos'!$C$2:$C$101,B24,'Lançamentos'!$U$2:$U$101,"Pendente"),COUNTIFS('Lançamentos'!$C$2:$C$101,B24,'Lançamentos'!$U$2:$U$101,"Aprovado"),COUNTIFS('Lançamentos'!$C$2:$C$101,B24,'Lançamentos'!$U$2:$U$101,"Rejeitado"),COUNTIFS('Lançamentos'!$C$2:$C$101,B24,'Lançamentos'!$U$2:$U$101,"Pago")),"Pendente","Rejeitado"))))</f>
        <v/>
      </c>
      <c r="H24" s="9">
        <f>IF(B24="","",SUMIF('Lançamentos'!$C$2:$C$101,B24,'Lançamentos'!$K$2:$K$101))</f>
        <v/>
      </c>
      <c r="I24" s="9">
        <f>IF(B24="","",SUMIF('Lançamentos'!$C$2:$C$101,B24,'Lançamentos'!$L$2:$L$101))</f>
        <v/>
      </c>
      <c r="L24" s="20">
        <f>IF(K24="","",COUNTIF('Lançamentos'!$U$2:$U$101,K24))</f>
        <v/>
      </c>
    </row>
    <row r="25" ht="22" customHeight="1">
      <c r="A25" s="2" t="n"/>
      <c r="B25" s="20">
        <f>IF(A25="","",IFERROR(INDEX('Lançamentos'!$C$2:$C$101,MATCH(A25,'Lançamentos'!$D$2:$D$101,0)),"Não encontrado"))</f>
        <v/>
      </c>
      <c r="C25" s="9">
        <f>IF(B25="","",SUMIF('Lançamentos'!$C$2:$C$101,B25,'Lançamentos'!$N$2:$N$101))</f>
        <v/>
      </c>
      <c r="D25" s="31">
        <f>IF(B25="","",SUMIF('Lançamentos'!$C$2:$C$101,B25,'Lançamentos'!$R$2:$R$101))</f>
        <v/>
      </c>
      <c r="E25" s="9">
        <f>IF(B25="","",IFERROR(C25/COUNTIF('Lançamentos'!$C$2:$C$101,B25),0))</f>
        <v/>
      </c>
      <c r="F25" s="31">
        <f>IF(A25="","",IFERROR(VLOOKUP(A25,'Lançamentos'!$D$2:$H$101,5,FALSE),"Não encontrado"))</f>
        <v/>
      </c>
      <c r="G25" s="20">
        <f>IF(B25="","",IF(COUNTIFS('Lançamentos'!$C$2:$C$101,B25,'Lançamentos'!$U$2:$U$101,"Pago")=MAX(COUNTIFS('Lançamentos'!$C$2:$C$101,B25,'Lançamentos'!$U$2:$U$101,"Pendente"),COUNTIFS('Lançamentos'!$C$2:$C$101,B25,'Lançamentos'!$U$2:$U$101,"Aprovado"),COUNTIFS('Lançamentos'!$C$2:$C$101,B25,'Lançamentos'!$U$2:$U$101,"Rejeitado"),COUNTIFS('Lançamentos'!$C$2:$C$101,B25,'Lançamentos'!$U$2:$U$101,"Pago")),"Pago",IF(COUNTIFS('Lançamentos'!$C$2:$C$101,B25,'Lançamentos'!$U$2:$U$101,"Aprovado")=MAX(COUNTIFS('Lançamentos'!$C$2:$C$101,B25,'Lançamentos'!$U$2:$U$101,"Pendente"),COUNTIFS('Lançamentos'!$C$2:$C$101,B25,'Lançamentos'!$U$2:$U$101,"Aprovado"),COUNTIFS('Lançamentos'!$C$2:$C$101,B25,'Lançamentos'!$U$2:$U$101,"Rejeitado"),COUNTIFS('Lançamentos'!$C$2:$C$101,B25,'Lançamentos'!$U$2:$U$101,"Pago")),"Aprovado",IF(COUNTIFS('Lançamentos'!$C$2:$C$101,B25,'Lançamentos'!$U$2:$U$101,"Pendente")=MAX(COUNTIFS('Lançamentos'!$C$2:$C$101,B25,'Lançamentos'!$U$2:$U$101,"Pendente"),COUNTIFS('Lançamentos'!$C$2:$C$101,B25,'Lançamentos'!$U$2:$U$101,"Aprovado"),COUNTIFS('Lançamentos'!$C$2:$C$101,B25,'Lançamentos'!$U$2:$U$101,"Rejeitado"),COUNTIFS('Lançamentos'!$C$2:$C$101,B25,'Lançamentos'!$U$2:$U$101,"Pago")),"Pendente","Rejeitado"))))</f>
        <v/>
      </c>
      <c r="H25" s="9">
        <f>IF(B25="","",SUMIF('Lançamentos'!$C$2:$C$101,B25,'Lançamentos'!$K$2:$K$101))</f>
        <v/>
      </c>
      <c r="I25" s="9">
        <f>IF(B25="","",SUMIF('Lançamentos'!$C$2:$C$101,B25,'Lançamentos'!$L$2:$L$101))</f>
        <v/>
      </c>
      <c r="L25" s="20">
        <f>IF(K25="","",COUNTIF('Lançamentos'!$U$2:$U$101,K25))</f>
        <v/>
      </c>
    </row>
    <row r="26" ht="22" customHeight="1">
      <c r="A26" s="2" t="n"/>
      <c r="B26" s="20">
        <f>IF(A26="","",IFERROR(INDEX('Lançamentos'!$C$2:$C$101,MATCH(A26,'Lançamentos'!$D$2:$D$101,0)),"Não encontrado"))</f>
        <v/>
      </c>
      <c r="C26" s="9">
        <f>IF(B26="","",SUMIF('Lançamentos'!$C$2:$C$101,B26,'Lançamentos'!$N$2:$N$101))</f>
        <v/>
      </c>
      <c r="D26" s="31">
        <f>IF(B26="","",SUMIF('Lançamentos'!$C$2:$C$101,B26,'Lançamentos'!$R$2:$R$101))</f>
        <v/>
      </c>
      <c r="E26" s="9">
        <f>IF(B26="","",IFERROR(C26/COUNTIF('Lançamentos'!$C$2:$C$101,B26),0))</f>
        <v/>
      </c>
      <c r="F26" s="31">
        <f>IF(A26="","",IFERROR(VLOOKUP(A26,'Lançamentos'!$D$2:$H$101,5,FALSE),"Não encontrado"))</f>
        <v/>
      </c>
      <c r="G26" s="20">
        <f>IF(B26="","",IF(COUNTIFS('Lançamentos'!$C$2:$C$101,B26,'Lançamentos'!$U$2:$U$101,"Pago")=MAX(COUNTIFS('Lançamentos'!$C$2:$C$101,B26,'Lançamentos'!$U$2:$U$101,"Pendente"),COUNTIFS('Lançamentos'!$C$2:$C$101,B26,'Lançamentos'!$U$2:$U$101,"Aprovado"),COUNTIFS('Lançamentos'!$C$2:$C$101,B26,'Lançamentos'!$U$2:$U$101,"Rejeitado"),COUNTIFS('Lançamentos'!$C$2:$C$101,B26,'Lançamentos'!$U$2:$U$101,"Pago")),"Pago",IF(COUNTIFS('Lançamentos'!$C$2:$C$101,B26,'Lançamentos'!$U$2:$U$101,"Aprovado")=MAX(COUNTIFS('Lançamentos'!$C$2:$C$101,B26,'Lançamentos'!$U$2:$U$101,"Pendente"),COUNTIFS('Lançamentos'!$C$2:$C$101,B26,'Lançamentos'!$U$2:$U$101,"Aprovado"),COUNTIFS('Lançamentos'!$C$2:$C$101,B26,'Lançamentos'!$U$2:$U$101,"Rejeitado"),COUNTIFS('Lançamentos'!$C$2:$C$101,B26,'Lançamentos'!$U$2:$U$101,"Pago")),"Aprovado",IF(COUNTIFS('Lançamentos'!$C$2:$C$101,B26,'Lançamentos'!$U$2:$U$101,"Pendente")=MAX(COUNTIFS('Lançamentos'!$C$2:$C$101,B26,'Lançamentos'!$U$2:$U$101,"Pendente"),COUNTIFS('Lançamentos'!$C$2:$C$101,B26,'Lançamentos'!$U$2:$U$101,"Aprovado"),COUNTIFS('Lançamentos'!$C$2:$C$101,B26,'Lançamentos'!$U$2:$U$101,"Rejeitado"),COUNTIFS('Lançamentos'!$C$2:$C$101,B26,'Lançamentos'!$U$2:$U$101,"Pago")),"Pendente","Rejeitado"))))</f>
        <v/>
      </c>
      <c r="H26" s="9">
        <f>IF(B26="","",SUMIF('Lançamentos'!$C$2:$C$101,B26,'Lançamentos'!$K$2:$K$101))</f>
        <v/>
      </c>
      <c r="I26" s="9">
        <f>IF(B26="","",SUMIF('Lançamentos'!$C$2:$C$101,B26,'Lançamentos'!$L$2:$L$101))</f>
        <v/>
      </c>
      <c r="L26" s="20">
        <f>IF(K26="","",COUNTIF('Lançamentos'!$U$2:$U$101,K26))</f>
        <v/>
      </c>
    </row>
    <row r="27" ht="22" customHeight="1">
      <c r="A27" s="2" t="n"/>
      <c r="B27" s="20">
        <f>IF(A27="","",IFERROR(INDEX('Lançamentos'!$C$2:$C$101,MATCH(A27,'Lançamentos'!$D$2:$D$101,0)),"Não encontrado"))</f>
        <v/>
      </c>
      <c r="C27" s="9">
        <f>IF(B27="","",SUMIF('Lançamentos'!$C$2:$C$101,B27,'Lançamentos'!$N$2:$N$101))</f>
        <v/>
      </c>
      <c r="D27" s="31">
        <f>IF(B27="","",SUMIF('Lançamentos'!$C$2:$C$101,B27,'Lançamentos'!$R$2:$R$101))</f>
        <v/>
      </c>
      <c r="E27" s="9">
        <f>IF(B27="","",IFERROR(C27/COUNTIF('Lançamentos'!$C$2:$C$101,B27),0))</f>
        <v/>
      </c>
      <c r="F27" s="31">
        <f>IF(A27="","",IFERROR(VLOOKUP(A27,'Lançamentos'!$D$2:$H$101,5,FALSE),"Não encontrado"))</f>
        <v/>
      </c>
      <c r="G27" s="20">
        <f>IF(B27="","",IF(COUNTIFS('Lançamentos'!$C$2:$C$101,B27,'Lançamentos'!$U$2:$U$101,"Pago")=MAX(COUNTIFS('Lançamentos'!$C$2:$C$101,B27,'Lançamentos'!$U$2:$U$101,"Pendente"),COUNTIFS('Lançamentos'!$C$2:$C$101,B27,'Lançamentos'!$U$2:$U$101,"Aprovado"),COUNTIFS('Lançamentos'!$C$2:$C$101,B27,'Lançamentos'!$U$2:$U$101,"Rejeitado"),COUNTIFS('Lançamentos'!$C$2:$C$101,B27,'Lançamentos'!$U$2:$U$101,"Pago")),"Pago",IF(COUNTIFS('Lançamentos'!$C$2:$C$101,B27,'Lançamentos'!$U$2:$U$101,"Aprovado")=MAX(COUNTIFS('Lançamentos'!$C$2:$C$101,B27,'Lançamentos'!$U$2:$U$101,"Pendente"),COUNTIFS('Lançamentos'!$C$2:$C$101,B27,'Lançamentos'!$U$2:$U$101,"Aprovado"),COUNTIFS('Lançamentos'!$C$2:$C$101,B27,'Lançamentos'!$U$2:$U$101,"Rejeitado"),COUNTIFS('Lançamentos'!$C$2:$C$101,B27,'Lançamentos'!$U$2:$U$101,"Pago")),"Aprovado",IF(COUNTIFS('Lançamentos'!$C$2:$C$101,B27,'Lançamentos'!$U$2:$U$101,"Pendente")=MAX(COUNTIFS('Lançamentos'!$C$2:$C$101,B27,'Lançamentos'!$U$2:$U$101,"Pendente"),COUNTIFS('Lançamentos'!$C$2:$C$101,B27,'Lançamentos'!$U$2:$U$101,"Aprovado"),COUNTIFS('Lançamentos'!$C$2:$C$101,B27,'Lançamentos'!$U$2:$U$101,"Rejeitado"),COUNTIFS('Lançamentos'!$C$2:$C$101,B27,'Lançamentos'!$U$2:$U$101,"Pago")),"Pendente","Rejeitado"))))</f>
        <v/>
      </c>
      <c r="H27" s="9">
        <f>IF(B27="","",SUMIF('Lançamentos'!$C$2:$C$101,B27,'Lançamentos'!$K$2:$K$101))</f>
        <v/>
      </c>
      <c r="I27" s="9">
        <f>IF(B27="","",SUMIF('Lançamentos'!$C$2:$C$101,B27,'Lançamentos'!$L$2:$L$101))</f>
        <v/>
      </c>
      <c r="L27" s="20">
        <f>IF(K27="","",COUNTIF('Lançamentos'!$U$2:$U$101,K27))</f>
        <v/>
      </c>
    </row>
    <row r="28" ht="22" customHeight="1">
      <c r="A28" s="2" t="n"/>
      <c r="B28" s="20">
        <f>IF(A28="","",IFERROR(INDEX('Lançamentos'!$C$2:$C$101,MATCH(A28,'Lançamentos'!$D$2:$D$101,0)),"Não encontrado"))</f>
        <v/>
      </c>
      <c r="C28" s="9">
        <f>IF(B28="","",SUMIF('Lançamentos'!$C$2:$C$101,B28,'Lançamentos'!$N$2:$N$101))</f>
        <v/>
      </c>
      <c r="D28" s="31">
        <f>IF(B28="","",SUMIF('Lançamentos'!$C$2:$C$101,B28,'Lançamentos'!$R$2:$R$101))</f>
        <v/>
      </c>
      <c r="E28" s="9">
        <f>IF(B28="","",IFERROR(C28/COUNTIF('Lançamentos'!$C$2:$C$101,B28),0))</f>
        <v/>
      </c>
      <c r="F28" s="31">
        <f>IF(A28="","",IFERROR(VLOOKUP(A28,'Lançamentos'!$D$2:$H$101,5,FALSE),"Não encontrado"))</f>
        <v/>
      </c>
      <c r="G28" s="20">
        <f>IF(B28="","",IF(COUNTIFS('Lançamentos'!$C$2:$C$101,B28,'Lançamentos'!$U$2:$U$101,"Pago")=MAX(COUNTIFS('Lançamentos'!$C$2:$C$101,B28,'Lançamentos'!$U$2:$U$101,"Pendente"),COUNTIFS('Lançamentos'!$C$2:$C$101,B28,'Lançamentos'!$U$2:$U$101,"Aprovado"),COUNTIFS('Lançamentos'!$C$2:$C$101,B28,'Lançamentos'!$U$2:$U$101,"Rejeitado"),COUNTIFS('Lançamentos'!$C$2:$C$101,B28,'Lançamentos'!$U$2:$U$101,"Pago")),"Pago",IF(COUNTIFS('Lançamentos'!$C$2:$C$101,B28,'Lançamentos'!$U$2:$U$101,"Aprovado")=MAX(COUNTIFS('Lançamentos'!$C$2:$C$101,B28,'Lançamentos'!$U$2:$U$101,"Pendente"),COUNTIFS('Lançamentos'!$C$2:$C$101,B28,'Lançamentos'!$U$2:$U$101,"Aprovado"),COUNTIFS('Lançamentos'!$C$2:$C$101,B28,'Lançamentos'!$U$2:$U$101,"Rejeitado"),COUNTIFS('Lançamentos'!$C$2:$C$101,B28,'Lançamentos'!$U$2:$U$101,"Pago")),"Aprovado",IF(COUNTIFS('Lançamentos'!$C$2:$C$101,B28,'Lançamentos'!$U$2:$U$101,"Pendente")=MAX(COUNTIFS('Lançamentos'!$C$2:$C$101,B28,'Lançamentos'!$U$2:$U$101,"Pendente"),COUNTIFS('Lançamentos'!$C$2:$C$101,B28,'Lançamentos'!$U$2:$U$101,"Aprovado"),COUNTIFS('Lançamentos'!$C$2:$C$101,B28,'Lançamentos'!$U$2:$U$101,"Rejeitado"),COUNTIFS('Lançamentos'!$C$2:$C$101,B28,'Lançamentos'!$U$2:$U$101,"Pago")),"Pendente","Rejeitado"))))</f>
        <v/>
      </c>
      <c r="H28" s="9">
        <f>IF(B28="","",SUMIF('Lançamentos'!$C$2:$C$101,B28,'Lançamentos'!$K$2:$K$101))</f>
        <v/>
      </c>
      <c r="I28" s="9">
        <f>IF(B28="","",SUMIF('Lançamentos'!$C$2:$C$101,B28,'Lançamentos'!$L$2:$L$101))</f>
        <v/>
      </c>
      <c r="L28" s="20">
        <f>IF(K28="","",COUNTIF('Lançamentos'!$U$2:$U$101,K28))</f>
        <v/>
      </c>
    </row>
    <row r="29" ht="22" customHeight="1">
      <c r="A29" s="2" t="n"/>
      <c r="B29" s="20">
        <f>IF(A29="","",IFERROR(INDEX('Lançamentos'!$C$2:$C$101,MATCH(A29,'Lançamentos'!$D$2:$D$101,0)),"Não encontrado"))</f>
        <v/>
      </c>
      <c r="C29" s="9">
        <f>IF(B29="","",SUMIF('Lançamentos'!$C$2:$C$101,B29,'Lançamentos'!$N$2:$N$101))</f>
        <v/>
      </c>
      <c r="D29" s="31">
        <f>IF(B29="","",SUMIF('Lançamentos'!$C$2:$C$101,B29,'Lançamentos'!$R$2:$R$101))</f>
        <v/>
      </c>
      <c r="E29" s="9">
        <f>IF(B29="","",IFERROR(C29/COUNTIF('Lançamentos'!$C$2:$C$101,B29),0))</f>
        <v/>
      </c>
      <c r="F29" s="31">
        <f>IF(A29="","",IFERROR(VLOOKUP(A29,'Lançamentos'!$D$2:$H$101,5,FALSE),"Não encontrado"))</f>
        <v/>
      </c>
      <c r="G29" s="20">
        <f>IF(B29="","",IF(COUNTIFS('Lançamentos'!$C$2:$C$101,B29,'Lançamentos'!$U$2:$U$101,"Pago")=MAX(COUNTIFS('Lançamentos'!$C$2:$C$101,B29,'Lançamentos'!$U$2:$U$101,"Pendente"),COUNTIFS('Lançamentos'!$C$2:$C$101,B29,'Lançamentos'!$U$2:$U$101,"Aprovado"),COUNTIFS('Lançamentos'!$C$2:$C$101,B29,'Lançamentos'!$U$2:$U$101,"Rejeitado"),COUNTIFS('Lançamentos'!$C$2:$C$101,B29,'Lançamentos'!$U$2:$U$101,"Pago")),"Pago",IF(COUNTIFS('Lançamentos'!$C$2:$C$101,B29,'Lançamentos'!$U$2:$U$101,"Aprovado")=MAX(COUNTIFS('Lançamentos'!$C$2:$C$101,B29,'Lançamentos'!$U$2:$U$101,"Pendente"),COUNTIFS('Lançamentos'!$C$2:$C$101,B29,'Lançamentos'!$U$2:$U$101,"Aprovado"),COUNTIFS('Lançamentos'!$C$2:$C$101,B29,'Lançamentos'!$U$2:$U$101,"Rejeitado"),COUNTIFS('Lançamentos'!$C$2:$C$101,B29,'Lançamentos'!$U$2:$U$101,"Pago")),"Aprovado",IF(COUNTIFS('Lançamentos'!$C$2:$C$101,B29,'Lançamentos'!$U$2:$U$101,"Pendente")=MAX(COUNTIFS('Lançamentos'!$C$2:$C$101,B29,'Lançamentos'!$U$2:$U$101,"Pendente"),COUNTIFS('Lançamentos'!$C$2:$C$101,B29,'Lançamentos'!$U$2:$U$101,"Aprovado"),COUNTIFS('Lançamentos'!$C$2:$C$101,B29,'Lançamentos'!$U$2:$U$101,"Rejeitado"),COUNTIFS('Lançamentos'!$C$2:$C$101,B29,'Lançamentos'!$U$2:$U$101,"Pago")),"Pendente","Rejeitado"))))</f>
        <v/>
      </c>
      <c r="H29" s="9">
        <f>IF(B29="","",SUMIF('Lançamentos'!$C$2:$C$101,B29,'Lançamentos'!$K$2:$K$101))</f>
        <v/>
      </c>
      <c r="I29" s="9">
        <f>IF(B29="","",SUMIF('Lançamentos'!$C$2:$C$101,B29,'Lançamentos'!$L$2:$L$101))</f>
        <v/>
      </c>
      <c r="L29" s="20">
        <f>IF(K29="","",COUNTIF('Lançamentos'!$U$2:$U$101,K29))</f>
        <v/>
      </c>
    </row>
    <row r="30" ht="22" customHeight="1">
      <c r="A30" s="2" t="n"/>
      <c r="B30" s="20">
        <f>IF(A30="","",IFERROR(INDEX('Lançamentos'!$C$2:$C$101,MATCH(A30,'Lançamentos'!$D$2:$D$101,0)),"Não encontrado"))</f>
        <v/>
      </c>
      <c r="C30" s="9">
        <f>IF(B30="","",SUMIF('Lançamentos'!$C$2:$C$101,B30,'Lançamentos'!$N$2:$N$101))</f>
        <v/>
      </c>
      <c r="D30" s="31">
        <f>IF(B30="","",SUMIF('Lançamentos'!$C$2:$C$101,B30,'Lançamentos'!$R$2:$R$101))</f>
        <v/>
      </c>
      <c r="E30" s="9">
        <f>IF(B30="","",IFERROR(C30/COUNTIF('Lançamentos'!$C$2:$C$101,B30),0))</f>
        <v/>
      </c>
      <c r="F30" s="31">
        <f>IF(A30="","",IFERROR(VLOOKUP(A30,'Lançamentos'!$D$2:$H$101,5,FALSE),"Não encontrado"))</f>
        <v/>
      </c>
      <c r="G30" s="20">
        <f>IF(B30="","",IF(COUNTIFS('Lançamentos'!$C$2:$C$101,B30,'Lançamentos'!$U$2:$U$101,"Pago")=MAX(COUNTIFS('Lançamentos'!$C$2:$C$101,B30,'Lançamentos'!$U$2:$U$101,"Pendente"),COUNTIFS('Lançamentos'!$C$2:$C$101,B30,'Lançamentos'!$U$2:$U$101,"Aprovado"),COUNTIFS('Lançamentos'!$C$2:$C$101,B30,'Lançamentos'!$U$2:$U$101,"Rejeitado"),COUNTIFS('Lançamentos'!$C$2:$C$101,B30,'Lançamentos'!$U$2:$U$101,"Pago")),"Pago",IF(COUNTIFS('Lançamentos'!$C$2:$C$101,B30,'Lançamentos'!$U$2:$U$101,"Aprovado")=MAX(COUNTIFS('Lançamentos'!$C$2:$C$101,B30,'Lançamentos'!$U$2:$U$101,"Pendente"),COUNTIFS('Lançamentos'!$C$2:$C$101,B30,'Lançamentos'!$U$2:$U$101,"Aprovado"),COUNTIFS('Lançamentos'!$C$2:$C$101,B30,'Lançamentos'!$U$2:$U$101,"Rejeitado"),COUNTIFS('Lançamentos'!$C$2:$C$101,B30,'Lançamentos'!$U$2:$U$101,"Pago")),"Aprovado",IF(COUNTIFS('Lançamentos'!$C$2:$C$101,B30,'Lançamentos'!$U$2:$U$101,"Pendente")=MAX(COUNTIFS('Lançamentos'!$C$2:$C$101,B30,'Lançamentos'!$U$2:$U$101,"Pendente"),COUNTIFS('Lançamentos'!$C$2:$C$101,B30,'Lançamentos'!$U$2:$U$101,"Aprovado"),COUNTIFS('Lançamentos'!$C$2:$C$101,B30,'Lançamentos'!$U$2:$U$101,"Rejeitado"),COUNTIFS('Lançamentos'!$C$2:$C$101,B30,'Lançamentos'!$U$2:$U$101,"Pago")),"Pendente","Rejeitado"))))</f>
        <v/>
      </c>
      <c r="H30" s="9">
        <f>IF(B30="","",SUMIF('Lançamentos'!$C$2:$C$101,B30,'Lançamentos'!$K$2:$K$101))</f>
        <v/>
      </c>
      <c r="I30" s="9">
        <f>IF(B30="","",SUMIF('Lançamentos'!$C$2:$C$101,B30,'Lançamentos'!$L$2:$L$101))</f>
        <v/>
      </c>
      <c r="L30" s="20">
        <f>IF(K30="","",COUNTIF('Lançamentos'!$U$2:$U$101,K30))</f>
        <v/>
      </c>
    </row>
    <row r="31" ht="22" customHeight="1">
      <c r="A31" s="2" t="n"/>
      <c r="B31" s="20">
        <f>IF(A31="","",IFERROR(INDEX('Lançamentos'!$C$2:$C$101,MATCH(A31,'Lançamentos'!$D$2:$D$101,0)),"Não encontrado"))</f>
        <v/>
      </c>
      <c r="C31" s="9">
        <f>IF(B31="","",SUMIF('Lançamentos'!$C$2:$C$101,B31,'Lançamentos'!$N$2:$N$101))</f>
        <v/>
      </c>
      <c r="D31" s="31">
        <f>IF(B31="","",SUMIF('Lançamentos'!$C$2:$C$101,B31,'Lançamentos'!$R$2:$R$101))</f>
        <v/>
      </c>
      <c r="E31" s="9">
        <f>IF(B31="","",IFERROR(C31/COUNTIF('Lançamentos'!$C$2:$C$101,B31),0))</f>
        <v/>
      </c>
      <c r="F31" s="31">
        <f>IF(A31="","",IFERROR(VLOOKUP(A31,'Lançamentos'!$D$2:$H$101,5,FALSE),"Não encontrado"))</f>
        <v/>
      </c>
      <c r="G31" s="20">
        <f>IF(B31="","",IF(COUNTIFS('Lançamentos'!$C$2:$C$101,B31,'Lançamentos'!$U$2:$U$101,"Pago")=MAX(COUNTIFS('Lançamentos'!$C$2:$C$101,B31,'Lançamentos'!$U$2:$U$101,"Pendente"),COUNTIFS('Lançamentos'!$C$2:$C$101,B31,'Lançamentos'!$U$2:$U$101,"Aprovado"),COUNTIFS('Lançamentos'!$C$2:$C$101,B31,'Lançamentos'!$U$2:$U$101,"Rejeitado"),COUNTIFS('Lançamentos'!$C$2:$C$101,B31,'Lançamentos'!$U$2:$U$101,"Pago")),"Pago",IF(COUNTIFS('Lançamentos'!$C$2:$C$101,B31,'Lançamentos'!$U$2:$U$101,"Aprovado")=MAX(COUNTIFS('Lançamentos'!$C$2:$C$101,B31,'Lançamentos'!$U$2:$U$101,"Pendente"),COUNTIFS('Lançamentos'!$C$2:$C$101,B31,'Lançamentos'!$U$2:$U$101,"Aprovado"),COUNTIFS('Lançamentos'!$C$2:$C$101,B31,'Lançamentos'!$U$2:$U$101,"Rejeitado"),COUNTIFS('Lançamentos'!$C$2:$C$101,B31,'Lançamentos'!$U$2:$U$101,"Pago")),"Aprovado",IF(COUNTIFS('Lançamentos'!$C$2:$C$101,B31,'Lançamentos'!$U$2:$U$101,"Pendente")=MAX(COUNTIFS('Lançamentos'!$C$2:$C$101,B31,'Lançamentos'!$U$2:$U$101,"Pendente"),COUNTIFS('Lançamentos'!$C$2:$C$101,B31,'Lançamentos'!$U$2:$U$101,"Aprovado"),COUNTIFS('Lançamentos'!$C$2:$C$101,B31,'Lançamentos'!$U$2:$U$101,"Rejeitado"),COUNTIFS('Lançamentos'!$C$2:$C$101,B31,'Lançamentos'!$U$2:$U$101,"Pago")),"Pendente","Rejeitado"))))</f>
        <v/>
      </c>
      <c r="H31" s="9">
        <f>IF(B31="","",SUMIF('Lançamentos'!$C$2:$C$101,B31,'Lançamentos'!$K$2:$K$101))</f>
        <v/>
      </c>
      <c r="I31" s="9">
        <f>IF(B31="","",SUMIF('Lançamentos'!$C$2:$C$101,B31,'Lançamentos'!$L$2:$L$101))</f>
        <v/>
      </c>
      <c r="L31" s="20">
        <f>IF(K31="","",COUNTIF('Lançamentos'!$U$2:$U$101,K31))</f>
        <v/>
      </c>
    </row>
    <row r="32" ht="22" customHeight="1">
      <c r="A32" s="2" t="n"/>
      <c r="B32" s="20">
        <f>IF(A32="","",IFERROR(INDEX('Lançamentos'!$C$2:$C$101,MATCH(A32,'Lançamentos'!$D$2:$D$101,0)),"Não encontrado"))</f>
        <v/>
      </c>
      <c r="C32" s="9">
        <f>IF(B32="","",SUMIF('Lançamentos'!$C$2:$C$101,B32,'Lançamentos'!$N$2:$N$101))</f>
        <v/>
      </c>
      <c r="D32" s="31">
        <f>IF(B32="","",SUMIF('Lançamentos'!$C$2:$C$101,B32,'Lançamentos'!$R$2:$R$101))</f>
        <v/>
      </c>
      <c r="E32" s="9">
        <f>IF(B32="","",IFERROR(C32/COUNTIF('Lançamentos'!$C$2:$C$101,B32),0))</f>
        <v/>
      </c>
      <c r="F32" s="31">
        <f>IF(A32="","",IFERROR(VLOOKUP(A32,'Lançamentos'!$D$2:$H$101,5,FALSE),"Não encontrado"))</f>
        <v/>
      </c>
      <c r="G32" s="20">
        <f>IF(B32="","",IF(COUNTIFS('Lançamentos'!$C$2:$C$101,B32,'Lançamentos'!$U$2:$U$101,"Pago")=MAX(COUNTIFS('Lançamentos'!$C$2:$C$101,B32,'Lançamentos'!$U$2:$U$101,"Pendente"),COUNTIFS('Lançamentos'!$C$2:$C$101,B32,'Lançamentos'!$U$2:$U$101,"Aprovado"),COUNTIFS('Lançamentos'!$C$2:$C$101,B32,'Lançamentos'!$U$2:$U$101,"Rejeitado"),COUNTIFS('Lançamentos'!$C$2:$C$101,B32,'Lançamentos'!$U$2:$U$101,"Pago")),"Pago",IF(COUNTIFS('Lançamentos'!$C$2:$C$101,B32,'Lançamentos'!$U$2:$U$101,"Aprovado")=MAX(COUNTIFS('Lançamentos'!$C$2:$C$101,B32,'Lançamentos'!$U$2:$U$101,"Pendente"),COUNTIFS('Lançamentos'!$C$2:$C$101,B32,'Lançamentos'!$U$2:$U$101,"Aprovado"),COUNTIFS('Lançamentos'!$C$2:$C$101,B32,'Lançamentos'!$U$2:$U$101,"Rejeitado"),COUNTIFS('Lançamentos'!$C$2:$C$101,B32,'Lançamentos'!$U$2:$U$101,"Pago")),"Aprovado",IF(COUNTIFS('Lançamentos'!$C$2:$C$101,B32,'Lançamentos'!$U$2:$U$101,"Pendente")=MAX(COUNTIFS('Lançamentos'!$C$2:$C$101,B32,'Lançamentos'!$U$2:$U$101,"Pendente"),COUNTIFS('Lançamentos'!$C$2:$C$101,B32,'Lançamentos'!$U$2:$U$101,"Aprovado"),COUNTIFS('Lançamentos'!$C$2:$C$101,B32,'Lançamentos'!$U$2:$U$101,"Rejeitado"),COUNTIFS('Lançamentos'!$C$2:$C$101,B32,'Lançamentos'!$U$2:$U$101,"Pago")),"Pendente","Rejeitado"))))</f>
        <v/>
      </c>
      <c r="H32" s="9">
        <f>IF(B32="","",SUMIF('Lançamentos'!$C$2:$C$101,B32,'Lançamentos'!$K$2:$K$101))</f>
        <v/>
      </c>
      <c r="I32" s="9">
        <f>IF(B32="","",SUMIF('Lançamentos'!$C$2:$C$101,B32,'Lançamentos'!$L$2:$L$101))</f>
        <v/>
      </c>
      <c r="L32" s="20">
        <f>IF(K32="","",COUNTIF('Lançamentos'!$U$2:$U$101,K32))</f>
        <v/>
      </c>
    </row>
    <row r="33" ht="22" customHeight="1">
      <c r="A33" s="2" t="n"/>
      <c r="B33" s="20">
        <f>IF(A33="","",IFERROR(INDEX('Lançamentos'!$C$2:$C$101,MATCH(A33,'Lançamentos'!$D$2:$D$101,0)),"Não encontrado"))</f>
        <v/>
      </c>
      <c r="C33" s="9">
        <f>IF(B33="","",SUMIF('Lançamentos'!$C$2:$C$101,B33,'Lançamentos'!$N$2:$N$101))</f>
        <v/>
      </c>
      <c r="D33" s="31">
        <f>IF(B33="","",SUMIF('Lançamentos'!$C$2:$C$101,B33,'Lançamentos'!$R$2:$R$101))</f>
        <v/>
      </c>
      <c r="E33" s="9">
        <f>IF(B33="","",IFERROR(C33/COUNTIF('Lançamentos'!$C$2:$C$101,B33),0))</f>
        <v/>
      </c>
      <c r="F33" s="31">
        <f>IF(A33="","",IFERROR(VLOOKUP(A33,'Lançamentos'!$D$2:$H$101,5,FALSE),"Não encontrado"))</f>
        <v/>
      </c>
      <c r="G33" s="20">
        <f>IF(B33="","",IF(COUNTIFS('Lançamentos'!$C$2:$C$101,B33,'Lançamentos'!$U$2:$U$101,"Pago")=MAX(COUNTIFS('Lançamentos'!$C$2:$C$101,B33,'Lançamentos'!$U$2:$U$101,"Pendente"),COUNTIFS('Lançamentos'!$C$2:$C$101,B33,'Lançamentos'!$U$2:$U$101,"Aprovado"),COUNTIFS('Lançamentos'!$C$2:$C$101,B33,'Lançamentos'!$U$2:$U$101,"Rejeitado"),COUNTIFS('Lançamentos'!$C$2:$C$101,B33,'Lançamentos'!$U$2:$U$101,"Pago")),"Pago",IF(COUNTIFS('Lançamentos'!$C$2:$C$101,B33,'Lançamentos'!$U$2:$U$101,"Aprovado")=MAX(COUNTIFS('Lançamentos'!$C$2:$C$101,B33,'Lançamentos'!$U$2:$U$101,"Pendente"),COUNTIFS('Lançamentos'!$C$2:$C$101,B33,'Lançamentos'!$U$2:$U$101,"Aprovado"),COUNTIFS('Lançamentos'!$C$2:$C$101,B33,'Lançamentos'!$U$2:$U$101,"Rejeitado"),COUNTIFS('Lançamentos'!$C$2:$C$101,B33,'Lançamentos'!$U$2:$U$101,"Pago")),"Aprovado",IF(COUNTIFS('Lançamentos'!$C$2:$C$101,B33,'Lançamentos'!$U$2:$U$101,"Pendente")=MAX(COUNTIFS('Lançamentos'!$C$2:$C$101,B33,'Lançamentos'!$U$2:$U$101,"Pendente"),COUNTIFS('Lançamentos'!$C$2:$C$101,B33,'Lançamentos'!$U$2:$U$101,"Aprovado"),COUNTIFS('Lançamentos'!$C$2:$C$101,B33,'Lançamentos'!$U$2:$U$101,"Rejeitado"),COUNTIFS('Lançamentos'!$C$2:$C$101,B33,'Lançamentos'!$U$2:$U$101,"Pago")),"Pendente","Rejeitado"))))</f>
        <v/>
      </c>
      <c r="H33" s="9">
        <f>IF(B33="","",SUMIF('Lançamentos'!$C$2:$C$101,B33,'Lançamentos'!$K$2:$K$101))</f>
        <v/>
      </c>
      <c r="I33" s="9">
        <f>IF(B33="","",SUMIF('Lançamentos'!$C$2:$C$101,B33,'Lançamentos'!$L$2:$L$101))</f>
        <v/>
      </c>
      <c r="L33" s="20">
        <f>IF(K33="","",COUNTIF('Lançamentos'!$U$2:$U$101,K33))</f>
        <v/>
      </c>
    </row>
    <row r="34" ht="22" customHeight="1">
      <c r="A34" s="2" t="n"/>
      <c r="B34" s="20">
        <f>IF(A34="","",IFERROR(INDEX('Lançamentos'!$C$2:$C$101,MATCH(A34,'Lançamentos'!$D$2:$D$101,0)),"Não encontrado"))</f>
        <v/>
      </c>
      <c r="C34" s="9">
        <f>IF(B34="","",SUMIF('Lançamentos'!$C$2:$C$101,B34,'Lançamentos'!$N$2:$N$101))</f>
        <v/>
      </c>
      <c r="D34" s="31">
        <f>IF(B34="","",SUMIF('Lançamentos'!$C$2:$C$101,B34,'Lançamentos'!$R$2:$R$101))</f>
        <v/>
      </c>
      <c r="E34" s="9">
        <f>IF(B34="","",IFERROR(C34/COUNTIF('Lançamentos'!$C$2:$C$101,B34),0))</f>
        <v/>
      </c>
      <c r="F34" s="31">
        <f>IF(A34="","",IFERROR(VLOOKUP(A34,'Lançamentos'!$D$2:$H$101,5,FALSE),"Não encontrado"))</f>
        <v/>
      </c>
      <c r="G34" s="20">
        <f>IF(B34="","",IF(COUNTIFS('Lançamentos'!$C$2:$C$101,B34,'Lançamentos'!$U$2:$U$101,"Pago")=MAX(COUNTIFS('Lançamentos'!$C$2:$C$101,B34,'Lançamentos'!$U$2:$U$101,"Pendente"),COUNTIFS('Lançamentos'!$C$2:$C$101,B34,'Lançamentos'!$U$2:$U$101,"Aprovado"),COUNTIFS('Lançamentos'!$C$2:$C$101,B34,'Lançamentos'!$U$2:$U$101,"Rejeitado"),COUNTIFS('Lançamentos'!$C$2:$C$101,B34,'Lançamentos'!$U$2:$U$101,"Pago")),"Pago",IF(COUNTIFS('Lançamentos'!$C$2:$C$101,B34,'Lançamentos'!$U$2:$U$101,"Aprovado")=MAX(COUNTIFS('Lançamentos'!$C$2:$C$101,B34,'Lançamentos'!$U$2:$U$101,"Pendente"),COUNTIFS('Lançamentos'!$C$2:$C$101,B34,'Lançamentos'!$U$2:$U$101,"Aprovado"),COUNTIFS('Lançamentos'!$C$2:$C$101,B34,'Lançamentos'!$U$2:$U$101,"Rejeitado"),COUNTIFS('Lançamentos'!$C$2:$C$101,B34,'Lançamentos'!$U$2:$U$101,"Pago")),"Aprovado",IF(COUNTIFS('Lançamentos'!$C$2:$C$101,B34,'Lançamentos'!$U$2:$U$101,"Pendente")=MAX(COUNTIFS('Lançamentos'!$C$2:$C$101,B34,'Lançamentos'!$U$2:$U$101,"Pendente"),COUNTIFS('Lançamentos'!$C$2:$C$101,B34,'Lançamentos'!$U$2:$U$101,"Aprovado"),COUNTIFS('Lançamentos'!$C$2:$C$101,B34,'Lançamentos'!$U$2:$U$101,"Rejeitado"),COUNTIFS('Lançamentos'!$C$2:$C$101,B34,'Lançamentos'!$U$2:$U$101,"Pago")),"Pendente","Rejeitado"))))</f>
        <v/>
      </c>
      <c r="H34" s="9">
        <f>IF(B34="","",SUMIF('Lançamentos'!$C$2:$C$101,B34,'Lançamentos'!$K$2:$K$101))</f>
        <v/>
      </c>
      <c r="I34" s="9">
        <f>IF(B34="","",SUMIF('Lançamentos'!$C$2:$C$101,B34,'Lançamentos'!$L$2:$L$101))</f>
        <v/>
      </c>
      <c r="L34" s="20">
        <f>IF(K34="","",COUNTIF('Lançamentos'!$U$2:$U$101,K34))</f>
        <v/>
      </c>
    </row>
    <row r="35" ht="22" customHeight="1">
      <c r="A35" s="2" t="n"/>
      <c r="B35" s="20">
        <f>IF(A35="","",IFERROR(INDEX('Lançamentos'!$C$2:$C$101,MATCH(A35,'Lançamentos'!$D$2:$D$101,0)),"Não encontrado"))</f>
        <v/>
      </c>
      <c r="C35" s="9">
        <f>IF(B35="","",SUMIF('Lançamentos'!$C$2:$C$101,B35,'Lançamentos'!$N$2:$N$101))</f>
        <v/>
      </c>
      <c r="D35" s="31">
        <f>IF(B35="","",SUMIF('Lançamentos'!$C$2:$C$101,B35,'Lançamentos'!$R$2:$R$101))</f>
        <v/>
      </c>
      <c r="E35" s="9">
        <f>IF(B35="","",IFERROR(C35/COUNTIF('Lançamentos'!$C$2:$C$101,B35),0))</f>
        <v/>
      </c>
      <c r="F35" s="31">
        <f>IF(A35="","",IFERROR(VLOOKUP(A35,'Lançamentos'!$D$2:$H$101,5,FALSE),"Não encontrado"))</f>
        <v/>
      </c>
      <c r="G35" s="20">
        <f>IF(B35="","",IF(COUNTIFS('Lançamentos'!$C$2:$C$101,B35,'Lançamentos'!$U$2:$U$101,"Pago")=MAX(COUNTIFS('Lançamentos'!$C$2:$C$101,B35,'Lançamentos'!$U$2:$U$101,"Pendente"),COUNTIFS('Lançamentos'!$C$2:$C$101,B35,'Lançamentos'!$U$2:$U$101,"Aprovado"),COUNTIFS('Lançamentos'!$C$2:$C$101,B35,'Lançamentos'!$U$2:$U$101,"Rejeitado"),COUNTIFS('Lançamentos'!$C$2:$C$101,B35,'Lançamentos'!$U$2:$U$101,"Pago")),"Pago",IF(COUNTIFS('Lançamentos'!$C$2:$C$101,B35,'Lançamentos'!$U$2:$U$101,"Aprovado")=MAX(COUNTIFS('Lançamentos'!$C$2:$C$101,B35,'Lançamentos'!$U$2:$U$101,"Pendente"),COUNTIFS('Lançamentos'!$C$2:$C$101,B35,'Lançamentos'!$U$2:$U$101,"Aprovado"),COUNTIFS('Lançamentos'!$C$2:$C$101,B35,'Lançamentos'!$U$2:$U$101,"Rejeitado"),COUNTIFS('Lançamentos'!$C$2:$C$101,B35,'Lançamentos'!$U$2:$U$101,"Pago")),"Aprovado",IF(COUNTIFS('Lançamentos'!$C$2:$C$101,B35,'Lançamentos'!$U$2:$U$101,"Pendente")=MAX(COUNTIFS('Lançamentos'!$C$2:$C$101,B35,'Lançamentos'!$U$2:$U$101,"Pendente"),COUNTIFS('Lançamentos'!$C$2:$C$101,B35,'Lançamentos'!$U$2:$U$101,"Aprovado"),COUNTIFS('Lançamentos'!$C$2:$C$101,B35,'Lançamentos'!$U$2:$U$101,"Rejeitado"),COUNTIFS('Lançamentos'!$C$2:$C$101,B35,'Lançamentos'!$U$2:$U$101,"Pago")),"Pendente","Rejeitado"))))</f>
        <v/>
      </c>
      <c r="H35" s="9">
        <f>IF(B35="","",SUMIF('Lançamentos'!$C$2:$C$101,B35,'Lançamentos'!$K$2:$K$101))</f>
        <v/>
      </c>
      <c r="I35" s="9">
        <f>IF(B35="","",SUMIF('Lançamentos'!$C$2:$C$101,B35,'Lançamentos'!$L$2:$L$101))</f>
        <v/>
      </c>
      <c r="L35" s="20">
        <f>IF(K35="","",COUNTIF('Lançamentos'!$U$2:$U$101,K35))</f>
        <v/>
      </c>
    </row>
    <row r="36" ht="22" customHeight="1">
      <c r="A36" s="2" t="n"/>
      <c r="B36" s="20">
        <f>IF(A36="","",IFERROR(INDEX('Lançamentos'!$C$2:$C$101,MATCH(A36,'Lançamentos'!$D$2:$D$101,0)),"Não encontrado"))</f>
        <v/>
      </c>
      <c r="C36" s="9">
        <f>IF(B36="","",SUMIF('Lançamentos'!$C$2:$C$101,B36,'Lançamentos'!$N$2:$N$101))</f>
        <v/>
      </c>
      <c r="D36" s="31">
        <f>IF(B36="","",SUMIF('Lançamentos'!$C$2:$C$101,B36,'Lançamentos'!$R$2:$R$101))</f>
        <v/>
      </c>
      <c r="E36" s="9">
        <f>IF(B36="","",IFERROR(C36/COUNTIF('Lançamentos'!$C$2:$C$101,B36),0))</f>
        <v/>
      </c>
      <c r="F36" s="31">
        <f>IF(A36="","",IFERROR(VLOOKUP(A36,'Lançamentos'!$D$2:$H$101,5,FALSE),"Não encontrado"))</f>
        <v/>
      </c>
      <c r="G36" s="20">
        <f>IF(B36="","",IF(COUNTIFS('Lançamentos'!$C$2:$C$101,B36,'Lançamentos'!$U$2:$U$101,"Pago")=MAX(COUNTIFS('Lançamentos'!$C$2:$C$101,B36,'Lançamentos'!$U$2:$U$101,"Pendente"),COUNTIFS('Lançamentos'!$C$2:$C$101,B36,'Lançamentos'!$U$2:$U$101,"Aprovado"),COUNTIFS('Lançamentos'!$C$2:$C$101,B36,'Lançamentos'!$U$2:$U$101,"Rejeitado"),COUNTIFS('Lançamentos'!$C$2:$C$101,B36,'Lançamentos'!$U$2:$U$101,"Pago")),"Pago",IF(COUNTIFS('Lançamentos'!$C$2:$C$101,B36,'Lançamentos'!$U$2:$U$101,"Aprovado")=MAX(COUNTIFS('Lançamentos'!$C$2:$C$101,B36,'Lançamentos'!$U$2:$U$101,"Pendente"),COUNTIFS('Lançamentos'!$C$2:$C$101,B36,'Lançamentos'!$U$2:$U$101,"Aprovado"),COUNTIFS('Lançamentos'!$C$2:$C$101,B36,'Lançamentos'!$U$2:$U$101,"Rejeitado"),COUNTIFS('Lançamentos'!$C$2:$C$101,B36,'Lançamentos'!$U$2:$U$101,"Pago")),"Aprovado",IF(COUNTIFS('Lançamentos'!$C$2:$C$101,B36,'Lançamentos'!$U$2:$U$101,"Pendente")=MAX(COUNTIFS('Lançamentos'!$C$2:$C$101,B36,'Lançamentos'!$U$2:$U$101,"Pendente"),COUNTIFS('Lançamentos'!$C$2:$C$101,B36,'Lançamentos'!$U$2:$U$101,"Aprovado"),COUNTIFS('Lançamentos'!$C$2:$C$101,B36,'Lançamentos'!$U$2:$U$101,"Rejeitado"),COUNTIFS('Lançamentos'!$C$2:$C$101,B36,'Lançamentos'!$U$2:$U$101,"Pago")),"Pendente","Rejeitado"))))</f>
        <v/>
      </c>
      <c r="H36" s="9">
        <f>IF(B36="","",SUMIF('Lançamentos'!$C$2:$C$101,B36,'Lançamentos'!$K$2:$K$101))</f>
        <v/>
      </c>
      <c r="I36" s="9">
        <f>IF(B36="","",SUMIF('Lançamentos'!$C$2:$C$101,B36,'Lançamentos'!$L$2:$L$101))</f>
        <v/>
      </c>
      <c r="L36" s="20">
        <f>IF(K36="","",COUNTIF('Lançamentos'!$U$2:$U$101,K36))</f>
        <v/>
      </c>
    </row>
    <row r="37" ht="22" customHeight="1">
      <c r="A37" s="2" t="n"/>
      <c r="B37" s="20">
        <f>IF(A37="","",IFERROR(INDEX('Lançamentos'!$C$2:$C$101,MATCH(A37,'Lançamentos'!$D$2:$D$101,0)),"Não encontrado"))</f>
        <v/>
      </c>
      <c r="C37" s="9">
        <f>IF(B37="","",SUMIF('Lançamentos'!$C$2:$C$101,B37,'Lançamentos'!$N$2:$N$101))</f>
        <v/>
      </c>
      <c r="D37" s="31">
        <f>IF(B37="","",SUMIF('Lançamentos'!$C$2:$C$101,B37,'Lançamentos'!$R$2:$R$101))</f>
        <v/>
      </c>
      <c r="E37" s="9">
        <f>IF(B37="","",IFERROR(C37/COUNTIF('Lançamentos'!$C$2:$C$101,B37),0))</f>
        <v/>
      </c>
      <c r="F37" s="31">
        <f>IF(A37="","",IFERROR(VLOOKUP(A37,'Lançamentos'!$D$2:$H$101,5,FALSE),"Não encontrado"))</f>
        <v/>
      </c>
      <c r="G37" s="20">
        <f>IF(B37="","",IF(COUNTIFS('Lançamentos'!$C$2:$C$101,B37,'Lançamentos'!$U$2:$U$101,"Pago")=MAX(COUNTIFS('Lançamentos'!$C$2:$C$101,B37,'Lançamentos'!$U$2:$U$101,"Pendente"),COUNTIFS('Lançamentos'!$C$2:$C$101,B37,'Lançamentos'!$U$2:$U$101,"Aprovado"),COUNTIFS('Lançamentos'!$C$2:$C$101,B37,'Lançamentos'!$U$2:$U$101,"Rejeitado"),COUNTIFS('Lançamentos'!$C$2:$C$101,B37,'Lançamentos'!$U$2:$U$101,"Pago")),"Pago",IF(COUNTIFS('Lançamentos'!$C$2:$C$101,B37,'Lançamentos'!$U$2:$U$101,"Aprovado")=MAX(COUNTIFS('Lançamentos'!$C$2:$C$101,B37,'Lançamentos'!$U$2:$U$101,"Pendente"),COUNTIFS('Lançamentos'!$C$2:$C$101,B37,'Lançamentos'!$U$2:$U$101,"Aprovado"),COUNTIFS('Lançamentos'!$C$2:$C$101,B37,'Lançamentos'!$U$2:$U$101,"Rejeitado"),COUNTIFS('Lançamentos'!$C$2:$C$101,B37,'Lançamentos'!$U$2:$U$101,"Pago")),"Aprovado",IF(COUNTIFS('Lançamentos'!$C$2:$C$101,B37,'Lançamentos'!$U$2:$U$101,"Pendente")=MAX(COUNTIFS('Lançamentos'!$C$2:$C$101,B37,'Lançamentos'!$U$2:$U$101,"Pendente"),COUNTIFS('Lançamentos'!$C$2:$C$101,B37,'Lançamentos'!$U$2:$U$101,"Aprovado"),COUNTIFS('Lançamentos'!$C$2:$C$101,B37,'Lançamentos'!$U$2:$U$101,"Rejeitado"),COUNTIFS('Lançamentos'!$C$2:$C$101,B37,'Lançamentos'!$U$2:$U$101,"Pago")),"Pendente","Rejeitado"))))</f>
        <v/>
      </c>
      <c r="H37" s="9">
        <f>IF(B37="","",SUMIF('Lançamentos'!$C$2:$C$101,B37,'Lançamentos'!$K$2:$K$101))</f>
        <v/>
      </c>
      <c r="I37" s="9">
        <f>IF(B37="","",SUMIF('Lançamentos'!$C$2:$C$101,B37,'Lançamentos'!$L$2:$L$101))</f>
        <v/>
      </c>
      <c r="L37" s="20">
        <f>IF(K37="","",COUNTIF('Lançamentos'!$U$2:$U$101,K37))</f>
        <v/>
      </c>
    </row>
    <row r="38" ht="22" customHeight="1">
      <c r="A38" s="2" t="n"/>
      <c r="B38" s="20">
        <f>IF(A38="","",IFERROR(INDEX('Lançamentos'!$C$2:$C$101,MATCH(A38,'Lançamentos'!$D$2:$D$101,0)),"Não encontrado"))</f>
        <v/>
      </c>
      <c r="C38" s="9">
        <f>IF(B38="","",SUMIF('Lançamentos'!$C$2:$C$101,B38,'Lançamentos'!$N$2:$N$101))</f>
        <v/>
      </c>
      <c r="D38" s="31">
        <f>IF(B38="","",SUMIF('Lançamentos'!$C$2:$C$101,B38,'Lançamentos'!$R$2:$R$101))</f>
        <v/>
      </c>
      <c r="E38" s="9">
        <f>IF(B38="","",IFERROR(C38/COUNTIF('Lançamentos'!$C$2:$C$101,B38),0))</f>
        <v/>
      </c>
      <c r="F38" s="31">
        <f>IF(A38="","",IFERROR(VLOOKUP(A38,'Lançamentos'!$D$2:$H$101,5,FALSE),"Não encontrado"))</f>
        <v/>
      </c>
      <c r="G38" s="20">
        <f>IF(B38="","",IF(COUNTIFS('Lançamentos'!$C$2:$C$101,B38,'Lançamentos'!$U$2:$U$101,"Pago")=MAX(COUNTIFS('Lançamentos'!$C$2:$C$101,B38,'Lançamentos'!$U$2:$U$101,"Pendente"),COUNTIFS('Lançamentos'!$C$2:$C$101,B38,'Lançamentos'!$U$2:$U$101,"Aprovado"),COUNTIFS('Lançamentos'!$C$2:$C$101,B38,'Lançamentos'!$U$2:$U$101,"Rejeitado"),COUNTIFS('Lançamentos'!$C$2:$C$101,B38,'Lançamentos'!$U$2:$U$101,"Pago")),"Pago",IF(COUNTIFS('Lançamentos'!$C$2:$C$101,B38,'Lançamentos'!$U$2:$U$101,"Aprovado")=MAX(COUNTIFS('Lançamentos'!$C$2:$C$101,B38,'Lançamentos'!$U$2:$U$101,"Pendente"),COUNTIFS('Lançamentos'!$C$2:$C$101,B38,'Lançamentos'!$U$2:$U$101,"Aprovado"),COUNTIFS('Lançamentos'!$C$2:$C$101,B38,'Lançamentos'!$U$2:$U$101,"Rejeitado"),COUNTIFS('Lançamentos'!$C$2:$C$101,B38,'Lançamentos'!$U$2:$U$101,"Pago")),"Aprovado",IF(COUNTIFS('Lançamentos'!$C$2:$C$101,B38,'Lançamentos'!$U$2:$U$101,"Pendente")=MAX(COUNTIFS('Lançamentos'!$C$2:$C$101,B38,'Lançamentos'!$U$2:$U$101,"Pendente"),COUNTIFS('Lançamentos'!$C$2:$C$101,B38,'Lançamentos'!$U$2:$U$101,"Aprovado"),COUNTIFS('Lançamentos'!$C$2:$C$101,B38,'Lançamentos'!$U$2:$U$101,"Rejeitado"),COUNTIFS('Lançamentos'!$C$2:$C$101,B38,'Lançamentos'!$U$2:$U$101,"Pago")),"Pendente","Rejeitado"))))</f>
        <v/>
      </c>
      <c r="H38" s="9">
        <f>IF(B38="","",SUMIF('Lançamentos'!$C$2:$C$101,B38,'Lançamentos'!$K$2:$K$101))</f>
        <v/>
      </c>
      <c r="I38" s="9">
        <f>IF(B38="","",SUMIF('Lançamentos'!$C$2:$C$101,B38,'Lançamentos'!$L$2:$L$101))</f>
        <v/>
      </c>
      <c r="L38" s="20">
        <f>IF(K38="","",COUNTIF('Lançamentos'!$U$2:$U$101,K38))</f>
        <v/>
      </c>
    </row>
    <row r="39" ht="22" customHeight="1">
      <c r="A39" s="2" t="n"/>
      <c r="B39" s="20">
        <f>IF(A39="","",IFERROR(INDEX('Lançamentos'!$C$2:$C$101,MATCH(A39,'Lançamentos'!$D$2:$D$101,0)),"Não encontrado"))</f>
        <v/>
      </c>
      <c r="C39" s="9">
        <f>IF(B39="","",SUMIF('Lançamentos'!$C$2:$C$101,B39,'Lançamentos'!$N$2:$N$101))</f>
        <v/>
      </c>
      <c r="D39" s="31">
        <f>IF(B39="","",SUMIF('Lançamentos'!$C$2:$C$101,B39,'Lançamentos'!$R$2:$R$101))</f>
        <v/>
      </c>
      <c r="E39" s="9">
        <f>IF(B39="","",IFERROR(C39/COUNTIF('Lançamentos'!$C$2:$C$101,B39),0))</f>
        <v/>
      </c>
      <c r="F39" s="31">
        <f>IF(A39="","",IFERROR(VLOOKUP(A39,'Lançamentos'!$D$2:$H$101,5,FALSE),"Não encontrado"))</f>
        <v/>
      </c>
      <c r="G39" s="20">
        <f>IF(B39="","",IF(COUNTIFS('Lançamentos'!$C$2:$C$101,B39,'Lançamentos'!$U$2:$U$101,"Pago")=MAX(COUNTIFS('Lançamentos'!$C$2:$C$101,B39,'Lançamentos'!$U$2:$U$101,"Pendente"),COUNTIFS('Lançamentos'!$C$2:$C$101,B39,'Lançamentos'!$U$2:$U$101,"Aprovado"),COUNTIFS('Lançamentos'!$C$2:$C$101,B39,'Lançamentos'!$U$2:$U$101,"Rejeitado"),COUNTIFS('Lançamentos'!$C$2:$C$101,B39,'Lançamentos'!$U$2:$U$101,"Pago")),"Pago",IF(COUNTIFS('Lançamentos'!$C$2:$C$101,B39,'Lançamentos'!$U$2:$U$101,"Aprovado")=MAX(COUNTIFS('Lançamentos'!$C$2:$C$101,B39,'Lançamentos'!$U$2:$U$101,"Pendente"),COUNTIFS('Lançamentos'!$C$2:$C$101,B39,'Lançamentos'!$U$2:$U$101,"Aprovado"),COUNTIFS('Lançamentos'!$C$2:$C$101,B39,'Lançamentos'!$U$2:$U$101,"Rejeitado"),COUNTIFS('Lançamentos'!$C$2:$C$101,B39,'Lançamentos'!$U$2:$U$101,"Pago")),"Aprovado",IF(COUNTIFS('Lançamentos'!$C$2:$C$101,B39,'Lançamentos'!$U$2:$U$101,"Pendente")=MAX(COUNTIFS('Lançamentos'!$C$2:$C$101,B39,'Lançamentos'!$U$2:$U$101,"Pendente"),COUNTIFS('Lançamentos'!$C$2:$C$101,B39,'Lançamentos'!$U$2:$U$101,"Aprovado"),COUNTIFS('Lançamentos'!$C$2:$C$101,B39,'Lançamentos'!$U$2:$U$101,"Rejeitado"),COUNTIFS('Lançamentos'!$C$2:$C$101,B39,'Lançamentos'!$U$2:$U$101,"Pago")),"Pendente","Rejeitado"))))</f>
        <v/>
      </c>
      <c r="H39" s="9">
        <f>IF(B39="","",SUMIF('Lançamentos'!$C$2:$C$101,B39,'Lançamentos'!$K$2:$K$101))</f>
        <v/>
      </c>
      <c r="I39" s="9">
        <f>IF(B39="","",SUMIF('Lançamentos'!$C$2:$C$101,B39,'Lançamentos'!$L$2:$L$101))</f>
        <v/>
      </c>
      <c r="L39" s="20">
        <f>IF(K39="","",COUNTIF('Lançamentos'!$U$2:$U$101,K39))</f>
        <v/>
      </c>
    </row>
    <row r="40" ht="22" customHeight="1">
      <c r="A40" s="2" t="n"/>
      <c r="B40" s="20">
        <f>IF(A40="","",IFERROR(INDEX('Lançamentos'!$C$2:$C$101,MATCH(A40,'Lançamentos'!$D$2:$D$101,0)),"Não encontrado"))</f>
        <v/>
      </c>
      <c r="C40" s="9">
        <f>IF(B40="","",SUMIF('Lançamentos'!$C$2:$C$101,B40,'Lançamentos'!$N$2:$N$101))</f>
        <v/>
      </c>
      <c r="D40" s="31">
        <f>IF(B40="","",SUMIF('Lançamentos'!$C$2:$C$101,B40,'Lançamentos'!$R$2:$R$101))</f>
        <v/>
      </c>
      <c r="E40" s="9">
        <f>IF(B40="","",IFERROR(C40/COUNTIF('Lançamentos'!$C$2:$C$101,B40),0))</f>
        <v/>
      </c>
      <c r="F40" s="31">
        <f>IF(A40="","",IFERROR(VLOOKUP(A40,'Lançamentos'!$D$2:$H$101,5,FALSE),"Não encontrado"))</f>
        <v/>
      </c>
      <c r="G40" s="20">
        <f>IF(B40="","",IF(COUNTIFS('Lançamentos'!$C$2:$C$101,B40,'Lançamentos'!$U$2:$U$101,"Pago")=MAX(COUNTIFS('Lançamentos'!$C$2:$C$101,B40,'Lançamentos'!$U$2:$U$101,"Pendente"),COUNTIFS('Lançamentos'!$C$2:$C$101,B40,'Lançamentos'!$U$2:$U$101,"Aprovado"),COUNTIFS('Lançamentos'!$C$2:$C$101,B40,'Lançamentos'!$U$2:$U$101,"Rejeitado"),COUNTIFS('Lançamentos'!$C$2:$C$101,B40,'Lançamentos'!$U$2:$U$101,"Pago")),"Pago",IF(COUNTIFS('Lançamentos'!$C$2:$C$101,B40,'Lançamentos'!$U$2:$U$101,"Aprovado")=MAX(COUNTIFS('Lançamentos'!$C$2:$C$101,B40,'Lançamentos'!$U$2:$U$101,"Pendente"),COUNTIFS('Lançamentos'!$C$2:$C$101,B40,'Lançamentos'!$U$2:$U$101,"Aprovado"),COUNTIFS('Lançamentos'!$C$2:$C$101,B40,'Lançamentos'!$U$2:$U$101,"Rejeitado"),COUNTIFS('Lançamentos'!$C$2:$C$101,B40,'Lançamentos'!$U$2:$U$101,"Pago")),"Aprovado",IF(COUNTIFS('Lançamentos'!$C$2:$C$101,B40,'Lançamentos'!$U$2:$U$101,"Pendente")=MAX(COUNTIFS('Lançamentos'!$C$2:$C$101,B40,'Lançamentos'!$U$2:$U$101,"Pendente"),COUNTIFS('Lançamentos'!$C$2:$C$101,B40,'Lançamentos'!$U$2:$U$101,"Aprovado"),COUNTIFS('Lançamentos'!$C$2:$C$101,B40,'Lançamentos'!$U$2:$U$101,"Rejeitado"),COUNTIFS('Lançamentos'!$C$2:$C$101,B40,'Lançamentos'!$U$2:$U$101,"Pago")),"Pendente","Rejeitado"))))</f>
        <v/>
      </c>
      <c r="H40" s="9">
        <f>IF(B40="","",SUMIF('Lançamentos'!$C$2:$C$101,B40,'Lançamentos'!$K$2:$K$101))</f>
        <v/>
      </c>
      <c r="I40" s="9">
        <f>IF(B40="","",SUMIF('Lançamentos'!$C$2:$C$101,B40,'Lançamentos'!$L$2:$L$101))</f>
        <v/>
      </c>
      <c r="L40" s="20">
        <f>IF(K40="","",COUNTIF('Lançamentos'!$U$2:$U$101,K40))</f>
        <v/>
      </c>
    </row>
    <row r="41" ht="22" customHeight="1">
      <c r="A41" s="2" t="n"/>
      <c r="B41" s="20">
        <f>IF(A41="","",IFERROR(INDEX('Lançamentos'!$C$2:$C$101,MATCH(A41,'Lançamentos'!$D$2:$D$101,0)),"Não encontrado"))</f>
        <v/>
      </c>
      <c r="C41" s="9">
        <f>IF(B41="","",SUMIF('Lançamentos'!$C$2:$C$101,B41,'Lançamentos'!$N$2:$N$101))</f>
        <v/>
      </c>
      <c r="D41" s="31">
        <f>IF(B41="","",SUMIF('Lançamentos'!$C$2:$C$101,B41,'Lançamentos'!$R$2:$R$101))</f>
        <v/>
      </c>
      <c r="E41" s="9">
        <f>IF(B41="","",IFERROR(C41/COUNTIF('Lançamentos'!$C$2:$C$101,B41),0))</f>
        <v/>
      </c>
      <c r="F41" s="31">
        <f>IF(A41="","",IFERROR(VLOOKUP(A41,'Lançamentos'!$D$2:$H$101,5,FALSE),"Não encontrado"))</f>
        <v/>
      </c>
      <c r="G41" s="20">
        <f>IF(B41="","",IF(COUNTIFS('Lançamentos'!$C$2:$C$101,B41,'Lançamentos'!$U$2:$U$101,"Pago")=MAX(COUNTIFS('Lançamentos'!$C$2:$C$101,B41,'Lançamentos'!$U$2:$U$101,"Pendente"),COUNTIFS('Lançamentos'!$C$2:$C$101,B41,'Lançamentos'!$U$2:$U$101,"Aprovado"),COUNTIFS('Lançamentos'!$C$2:$C$101,B41,'Lançamentos'!$U$2:$U$101,"Rejeitado"),COUNTIFS('Lançamentos'!$C$2:$C$101,B41,'Lançamentos'!$U$2:$U$101,"Pago")),"Pago",IF(COUNTIFS('Lançamentos'!$C$2:$C$101,B41,'Lançamentos'!$U$2:$U$101,"Aprovado")=MAX(COUNTIFS('Lançamentos'!$C$2:$C$101,B41,'Lançamentos'!$U$2:$U$101,"Pendente"),COUNTIFS('Lançamentos'!$C$2:$C$101,B41,'Lançamentos'!$U$2:$U$101,"Aprovado"),COUNTIFS('Lançamentos'!$C$2:$C$101,B41,'Lançamentos'!$U$2:$U$101,"Rejeitado"),COUNTIFS('Lançamentos'!$C$2:$C$101,B41,'Lançamentos'!$U$2:$U$101,"Pago")),"Aprovado",IF(COUNTIFS('Lançamentos'!$C$2:$C$101,B41,'Lançamentos'!$U$2:$U$101,"Pendente")=MAX(COUNTIFS('Lançamentos'!$C$2:$C$101,B41,'Lançamentos'!$U$2:$U$101,"Pendente"),COUNTIFS('Lançamentos'!$C$2:$C$101,B41,'Lançamentos'!$U$2:$U$101,"Aprovado"),COUNTIFS('Lançamentos'!$C$2:$C$101,B41,'Lançamentos'!$U$2:$U$101,"Rejeitado"),COUNTIFS('Lançamentos'!$C$2:$C$101,B41,'Lançamentos'!$U$2:$U$101,"Pago")),"Pendente","Rejeitado"))))</f>
        <v/>
      </c>
      <c r="H41" s="9">
        <f>IF(B41="","",SUMIF('Lançamentos'!$C$2:$C$101,B41,'Lançamentos'!$K$2:$K$101))</f>
        <v/>
      </c>
      <c r="I41" s="9">
        <f>IF(B41="","",SUMIF('Lançamentos'!$C$2:$C$101,B41,'Lançamentos'!$L$2:$L$101))</f>
        <v/>
      </c>
      <c r="L41" s="20">
        <f>IF(K41="","",COUNTIF('Lançamentos'!$U$2:$U$101,K41))</f>
        <v/>
      </c>
    </row>
    <row r="42" ht="22" customHeight="1">
      <c r="A42" s="2" t="n"/>
      <c r="B42" s="20">
        <f>IF(A42="","",IFERROR(INDEX('Lançamentos'!$C$2:$C$101,MATCH(A42,'Lançamentos'!$D$2:$D$101,0)),"Não encontrado"))</f>
        <v/>
      </c>
      <c r="C42" s="9">
        <f>IF(B42="","",SUMIF('Lançamentos'!$C$2:$C$101,B42,'Lançamentos'!$N$2:$N$101))</f>
        <v/>
      </c>
      <c r="D42" s="31">
        <f>IF(B42="","",SUMIF('Lançamentos'!$C$2:$C$101,B42,'Lançamentos'!$R$2:$R$101))</f>
        <v/>
      </c>
      <c r="E42" s="9">
        <f>IF(B42="","",IFERROR(C42/COUNTIF('Lançamentos'!$C$2:$C$101,B42),0))</f>
        <v/>
      </c>
      <c r="F42" s="31">
        <f>IF(A42="","",IFERROR(VLOOKUP(A42,'Lançamentos'!$D$2:$H$101,5,FALSE),"Não encontrado"))</f>
        <v/>
      </c>
      <c r="G42" s="20">
        <f>IF(B42="","",IF(COUNTIFS('Lançamentos'!$C$2:$C$101,B42,'Lançamentos'!$U$2:$U$101,"Pago")=MAX(COUNTIFS('Lançamentos'!$C$2:$C$101,B42,'Lançamentos'!$U$2:$U$101,"Pendente"),COUNTIFS('Lançamentos'!$C$2:$C$101,B42,'Lançamentos'!$U$2:$U$101,"Aprovado"),COUNTIFS('Lançamentos'!$C$2:$C$101,B42,'Lançamentos'!$U$2:$U$101,"Rejeitado"),COUNTIFS('Lançamentos'!$C$2:$C$101,B42,'Lançamentos'!$U$2:$U$101,"Pago")),"Pago",IF(COUNTIFS('Lançamentos'!$C$2:$C$101,B42,'Lançamentos'!$U$2:$U$101,"Aprovado")=MAX(COUNTIFS('Lançamentos'!$C$2:$C$101,B42,'Lançamentos'!$U$2:$U$101,"Pendente"),COUNTIFS('Lançamentos'!$C$2:$C$101,B42,'Lançamentos'!$U$2:$U$101,"Aprovado"),COUNTIFS('Lançamentos'!$C$2:$C$101,B42,'Lançamentos'!$U$2:$U$101,"Rejeitado"),COUNTIFS('Lançamentos'!$C$2:$C$101,B42,'Lançamentos'!$U$2:$U$101,"Pago")),"Aprovado",IF(COUNTIFS('Lançamentos'!$C$2:$C$101,B42,'Lançamentos'!$U$2:$U$101,"Pendente")=MAX(COUNTIFS('Lançamentos'!$C$2:$C$101,B42,'Lançamentos'!$U$2:$U$101,"Pendente"),COUNTIFS('Lançamentos'!$C$2:$C$101,B42,'Lançamentos'!$U$2:$U$101,"Aprovado"),COUNTIFS('Lançamentos'!$C$2:$C$101,B42,'Lançamentos'!$U$2:$U$101,"Rejeitado"),COUNTIFS('Lançamentos'!$C$2:$C$101,B42,'Lançamentos'!$U$2:$U$101,"Pago")),"Pendente","Rejeitado"))))</f>
        <v/>
      </c>
      <c r="H42" s="9">
        <f>IF(B42="","",SUMIF('Lançamentos'!$C$2:$C$101,B42,'Lançamentos'!$K$2:$K$101))</f>
        <v/>
      </c>
      <c r="I42" s="9">
        <f>IF(B42="","",SUMIF('Lançamentos'!$C$2:$C$101,B42,'Lançamentos'!$L$2:$L$101))</f>
        <v/>
      </c>
      <c r="L42" s="20">
        <f>IF(K42="","",COUNTIF('Lançamentos'!$U$2:$U$101,K42))</f>
        <v/>
      </c>
    </row>
    <row r="43" ht="22" customHeight="1">
      <c r="A43" s="2" t="n"/>
      <c r="B43" s="20">
        <f>IF(A43="","",IFERROR(INDEX('Lançamentos'!$C$2:$C$101,MATCH(A43,'Lançamentos'!$D$2:$D$101,0)),"Não encontrado"))</f>
        <v/>
      </c>
      <c r="C43" s="9">
        <f>IF(B43="","",SUMIF('Lançamentos'!$C$2:$C$101,B43,'Lançamentos'!$N$2:$N$101))</f>
        <v/>
      </c>
      <c r="D43" s="31">
        <f>IF(B43="","",SUMIF('Lançamentos'!$C$2:$C$101,B43,'Lançamentos'!$R$2:$R$101))</f>
        <v/>
      </c>
      <c r="E43" s="9">
        <f>IF(B43="","",IFERROR(C43/COUNTIF('Lançamentos'!$C$2:$C$101,B43),0))</f>
        <v/>
      </c>
      <c r="F43" s="31">
        <f>IF(A43="","",IFERROR(VLOOKUP(A43,'Lançamentos'!$D$2:$H$101,5,FALSE),"Não encontrado"))</f>
        <v/>
      </c>
      <c r="G43" s="20">
        <f>IF(B43="","",IF(COUNTIFS('Lançamentos'!$C$2:$C$101,B43,'Lançamentos'!$U$2:$U$101,"Pago")=MAX(COUNTIFS('Lançamentos'!$C$2:$C$101,B43,'Lançamentos'!$U$2:$U$101,"Pendente"),COUNTIFS('Lançamentos'!$C$2:$C$101,B43,'Lançamentos'!$U$2:$U$101,"Aprovado"),COUNTIFS('Lançamentos'!$C$2:$C$101,B43,'Lançamentos'!$U$2:$U$101,"Rejeitado"),COUNTIFS('Lançamentos'!$C$2:$C$101,B43,'Lançamentos'!$U$2:$U$101,"Pago")),"Pago",IF(COUNTIFS('Lançamentos'!$C$2:$C$101,B43,'Lançamentos'!$U$2:$U$101,"Aprovado")=MAX(COUNTIFS('Lançamentos'!$C$2:$C$101,B43,'Lançamentos'!$U$2:$U$101,"Pendente"),COUNTIFS('Lançamentos'!$C$2:$C$101,B43,'Lançamentos'!$U$2:$U$101,"Aprovado"),COUNTIFS('Lançamentos'!$C$2:$C$101,B43,'Lançamentos'!$U$2:$U$101,"Rejeitado"),COUNTIFS('Lançamentos'!$C$2:$C$101,B43,'Lançamentos'!$U$2:$U$101,"Pago")),"Aprovado",IF(COUNTIFS('Lançamentos'!$C$2:$C$101,B43,'Lançamentos'!$U$2:$U$101,"Pendente")=MAX(COUNTIFS('Lançamentos'!$C$2:$C$101,B43,'Lançamentos'!$U$2:$U$101,"Pendente"),COUNTIFS('Lançamentos'!$C$2:$C$101,B43,'Lançamentos'!$U$2:$U$101,"Aprovado"),COUNTIFS('Lançamentos'!$C$2:$C$101,B43,'Lançamentos'!$U$2:$U$101,"Rejeitado"),COUNTIFS('Lançamentos'!$C$2:$C$101,B43,'Lançamentos'!$U$2:$U$101,"Pago")),"Pendente","Rejeitado"))))</f>
        <v/>
      </c>
      <c r="H43" s="9">
        <f>IF(B43="","",SUMIF('Lançamentos'!$C$2:$C$101,B43,'Lançamentos'!$K$2:$K$101))</f>
        <v/>
      </c>
      <c r="I43" s="9">
        <f>IF(B43="","",SUMIF('Lançamentos'!$C$2:$C$101,B43,'Lançamentos'!$L$2:$L$101))</f>
        <v/>
      </c>
      <c r="L43" s="20">
        <f>IF(K43="","",COUNTIF('Lançamentos'!$U$2:$U$101,K43))</f>
        <v/>
      </c>
    </row>
    <row r="44" ht="22" customHeight="1">
      <c r="A44" s="2" t="n"/>
      <c r="B44" s="20">
        <f>IF(A44="","",IFERROR(INDEX('Lançamentos'!$C$2:$C$101,MATCH(A44,'Lançamentos'!$D$2:$D$101,0)),"Não encontrado"))</f>
        <v/>
      </c>
      <c r="C44" s="9">
        <f>IF(B44="","",SUMIF('Lançamentos'!$C$2:$C$101,B44,'Lançamentos'!$N$2:$N$101))</f>
        <v/>
      </c>
      <c r="D44" s="31">
        <f>IF(B44="","",SUMIF('Lançamentos'!$C$2:$C$101,B44,'Lançamentos'!$R$2:$R$101))</f>
        <v/>
      </c>
      <c r="E44" s="9">
        <f>IF(B44="","",IFERROR(C44/COUNTIF('Lançamentos'!$C$2:$C$101,B44),0))</f>
        <v/>
      </c>
      <c r="F44" s="31">
        <f>IF(A44="","",IFERROR(VLOOKUP(A44,'Lançamentos'!$D$2:$H$101,5,FALSE),"Não encontrado"))</f>
        <v/>
      </c>
      <c r="G44" s="20">
        <f>IF(B44="","",IF(COUNTIFS('Lançamentos'!$C$2:$C$101,B44,'Lançamentos'!$U$2:$U$101,"Pago")=MAX(COUNTIFS('Lançamentos'!$C$2:$C$101,B44,'Lançamentos'!$U$2:$U$101,"Pendente"),COUNTIFS('Lançamentos'!$C$2:$C$101,B44,'Lançamentos'!$U$2:$U$101,"Aprovado"),COUNTIFS('Lançamentos'!$C$2:$C$101,B44,'Lançamentos'!$U$2:$U$101,"Rejeitado"),COUNTIFS('Lançamentos'!$C$2:$C$101,B44,'Lançamentos'!$U$2:$U$101,"Pago")),"Pago",IF(COUNTIFS('Lançamentos'!$C$2:$C$101,B44,'Lançamentos'!$U$2:$U$101,"Aprovado")=MAX(COUNTIFS('Lançamentos'!$C$2:$C$101,B44,'Lançamentos'!$U$2:$U$101,"Pendente"),COUNTIFS('Lançamentos'!$C$2:$C$101,B44,'Lançamentos'!$U$2:$U$101,"Aprovado"),COUNTIFS('Lançamentos'!$C$2:$C$101,B44,'Lançamentos'!$U$2:$U$101,"Rejeitado"),COUNTIFS('Lançamentos'!$C$2:$C$101,B44,'Lançamentos'!$U$2:$U$101,"Pago")),"Aprovado",IF(COUNTIFS('Lançamentos'!$C$2:$C$101,B44,'Lançamentos'!$U$2:$U$101,"Pendente")=MAX(COUNTIFS('Lançamentos'!$C$2:$C$101,B44,'Lançamentos'!$U$2:$U$101,"Pendente"),COUNTIFS('Lançamentos'!$C$2:$C$101,B44,'Lançamentos'!$U$2:$U$101,"Aprovado"),COUNTIFS('Lançamentos'!$C$2:$C$101,B44,'Lançamentos'!$U$2:$U$101,"Rejeitado"),COUNTIFS('Lançamentos'!$C$2:$C$101,B44,'Lançamentos'!$U$2:$U$101,"Pago")),"Pendente","Rejeitado"))))</f>
        <v/>
      </c>
      <c r="H44" s="9">
        <f>IF(B44="","",SUMIF('Lançamentos'!$C$2:$C$101,B44,'Lançamentos'!$K$2:$K$101))</f>
        <v/>
      </c>
      <c r="I44" s="9">
        <f>IF(B44="","",SUMIF('Lançamentos'!$C$2:$C$101,B44,'Lançamentos'!$L$2:$L$101))</f>
        <v/>
      </c>
      <c r="L44" s="20">
        <f>IF(K44="","",COUNTIF('Lançamentos'!$U$2:$U$101,K44))</f>
        <v/>
      </c>
    </row>
    <row r="45" ht="22" customHeight="1">
      <c r="A45" s="2" t="n"/>
      <c r="B45" s="20">
        <f>IF(A45="","",IFERROR(INDEX('Lançamentos'!$C$2:$C$101,MATCH(A45,'Lançamentos'!$D$2:$D$101,0)),"Não encontrado"))</f>
        <v/>
      </c>
      <c r="C45" s="9">
        <f>IF(B45="","",SUMIF('Lançamentos'!$C$2:$C$101,B45,'Lançamentos'!$N$2:$N$101))</f>
        <v/>
      </c>
      <c r="D45" s="31">
        <f>IF(B45="","",SUMIF('Lançamentos'!$C$2:$C$101,B45,'Lançamentos'!$R$2:$R$101))</f>
        <v/>
      </c>
      <c r="E45" s="9">
        <f>IF(B45="","",IFERROR(C45/COUNTIF('Lançamentos'!$C$2:$C$101,B45),0))</f>
        <v/>
      </c>
      <c r="F45" s="31">
        <f>IF(A45="","",IFERROR(VLOOKUP(A45,'Lançamentos'!$D$2:$H$101,5,FALSE),"Não encontrado"))</f>
        <v/>
      </c>
      <c r="G45" s="20">
        <f>IF(B45="","",IF(COUNTIFS('Lançamentos'!$C$2:$C$101,B45,'Lançamentos'!$U$2:$U$101,"Pago")=MAX(COUNTIFS('Lançamentos'!$C$2:$C$101,B45,'Lançamentos'!$U$2:$U$101,"Pendente"),COUNTIFS('Lançamentos'!$C$2:$C$101,B45,'Lançamentos'!$U$2:$U$101,"Aprovado"),COUNTIFS('Lançamentos'!$C$2:$C$101,B45,'Lançamentos'!$U$2:$U$101,"Rejeitado"),COUNTIFS('Lançamentos'!$C$2:$C$101,B45,'Lançamentos'!$U$2:$U$101,"Pago")),"Pago",IF(COUNTIFS('Lançamentos'!$C$2:$C$101,B45,'Lançamentos'!$U$2:$U$101,"Aprovado")=MAX(COUNTIFS('Lançamentos'!$C$2:$C$101,B45,'Lançamentos'!$U$2:$U$101,"Pendente"),COUNTIFS('Lançamentos'!$C$2:$C$101,B45,'Lançamentos'!$U$2:$U$101,"Aprovado"),COUNTIFS('Lançamentos'!$C$2:$C$101,B45,'Lançamentos'!$U$2:$U$101,"Rejeitado"),COUNTIFS('Lançamentos'!$C$2:$C$101,B45,'Lançamentos'!$U$2:$U$101,"Pago")),"Aprovado",IF(COUNTIFS('Lançamentos'!$C$2:$C$101,B45,'Lançamentos'!$U$2:$U$101,"Pendente")=MAX(COUNTIFS('Lançamentos'!$C$2:$C$101,B45,'Lançamentos'!$U$2:$U$101,"Pendente"),COUNTIFS('Lançamentos'!$C$2:$C$101,B45,'Lançamentos'!$U$2:$U$101,"Aprovado"),COUNTIFS('Lançamentos'!$C$2:$C$101,B45,'Lançamentos'!$U$2:$U$101,"Rejeitado"),COUNTIFS('Lançamentos'!$C$2:$C$101,B45,'Lançamentos'!$U$2:$U$101,"Pago")),"Pendente","Rejeitado"))))</f>
        <v/>
      </c>
      <c r="H45" s="9">
        <f>IF(B45="","",SUMIF('Lançamentos'!$C$2:$C$101,B45,'Lançamentos'!$K$2:$K$101))</f>
        <v/>
      </c>
      <c r="I45" s="9">
        <f>IF(B45="","",SUMIF('Lançamentos'!$C$2:$C$101,B45,'Lançamentos'!$L$2:$L$101))</f>
        <v/>
      </c>
      <c r="L45" s="20">
        <f>IF(K45="","",COUNTIF('Lançamentos'!$U$2:$U$101,K45))</f>
        <v/>
      </c>
    </row>
    <row r="46" ht="22" customHeight="1">
      <c r="A46" s="2" t="n"/>
      <c r="B46" s="20">
        <f>IF(A46="","",IFERROR(INDEX('Lançamentos'!$C$2:$C$101,MATCH(A46,'Lançamentos'!$D$2:$D$101,0)),"Não encontrado"))</f>
        <v/>
      </c>
      <c r="C46" s="9">
        <f>IF(B46="","",SUMIF('Lançamentos'!$C$2:$C$101,B46,'Lançamentos'!$N$2:$N$101))</f>
        <v/>
      </c>
      <c r="D46" s="31">
        <f>IF(B46="","",SUMIF('Lançamentos'!$C$2:$C$101,B46,'Lançamentos'!$R$2:$R$101))</f>
        <v/>
      </c>
      <c r="E46" s="9">
        <f>IF(B46="","",IFERROR(C46/COUNTIF('Lançamentos'!$C$2:$C$101,B46),0))</f>
        <v/>
      </c>
      <c r="F46" s="31">
        <f>IF(A46="","",IFERROR(VLOOKUP(A46,'Lançamentos'!$D$2:$H$101,5,FALSE),"Não encontrado"))</f>
        <v/>
      </c>
      <c r="G46" s="20">
        <f>IF(B46="","",IF(COUNTIFS('Lançamentos'!$C$2:$C$101,B46,'Lançamentos'!$U$2:$U$101,"Pago")=MAX(COUNTIFS('Lançamentos'!$C$2:$C$101,B46,'Lançamentos'!$U$2:$U$101,"Pendente"),COUNTIFS('Lançamentos'!$C$2:$C$101,B46,'Lançamentos'!$U$2:$U$101,"Aprovado"),COUNTIFS('Lançamentos'!$C$2:$C$101,B46,'Lançamentos'!$U$2:$U$101,"Rejeitado"),COUNTIFS('Lançamentos'!$C$2:$C$101,B46,'Lançamentos'!$U$2:$U$101,"Pago")),"Pago",IF(COUNTIFS('Lançamentos'!$C$2:$C$101,B46,'Lançamentos'!$U$2:$U$101,"Aprovado")=MAX(COUNTIFS('Lançamentos'!$C$2:$C$101,B46,'Lançamentos'!$U$2:$U$101,"Pendente"),COUNTIFS('Lançamentos'!$C$2:$C$101,B46,'Lançamentos'!$U$2:$U$101,"Aprovado"),COUNTIFS('Lançamentos'!$C$2:$C$101,B46,'Lançamentos'!$U$2:$U$101,"Rejeitado"),COUNTIFS('Lançamentos'!$C$2:$C$101,B46,'Lançamentos'!$U$2:$U$101,"Pago")),"Aprovado",IF(COUNTIFS('Lançamentos'!$C$2:$C$101,B46,'Lançamentos'!$U$2:$U$101,"Pendente")=MAX(COUNTIFS('Lançamentos'!$C$2:$C$101,B46,'Lançamentos'!$U$2:$U$101,"Pendente"),COUNTIFS('Lançamentos'!$C$2:$C$101,B46,'Lançamentos'!$U$2:$U$101,"Aprovado"),COUNTIFS('Lançamentos'!$C$2:$C$101,B46,'Lançamentos'!$U$2:$U$101,"Rejeitado"),COUNTIFS('Lançamentos'!$C$2:$C$101,B46,'Lançamentos'!$U$2:$U$101,"Pago")),"Pendente","Rejeitado"))))</f>
        <v/>
      </c>
      <c r="H46" s="9">
        <f>IF(B46="","",SUMIF('Lançamentos'!$C$2:$C$101,B46,'Lançamentos'!$K$2:$K$101))</f>
        <v/>
      </c>
      <c r="I46" s="9">
        <f>IF(B46="","",SUMIF('Lançamentos'!$C$2:$C$101,B46,'Lançamentos'!$L$2:$L$101))</f>
        <v/>
      </c>
      <c r="L46" s="20">
        <f>IF(K46="","",COUNTIF('Lançamentos'!$U$2:$U$101,K46))</f>
        <v/>
      </c>
    </row>
    <row r="47" ht="22" customHeight="1">
      <c r="A47" s="2" t="n"/>
      <c r="B47" s="20">
        <f>IF(A47="","",IFERROR(INDEX('Lançamentos'!$C$2:$C$101,MATCH(A47,'Lançamentos'!$D$2:$D$101,0)),"Não encontrado"))</f>
        <v/>
      </c>
      <c r="C47" s="9">
        <f>IF(B47="","",SUMIF('Lançamentos'!$C$2:$C$101,B47,'Lançamentos'!$N$2:$N$101))</f>
        <v/>
      </c>
      <c r="D47" s="31">
        <f>IF(B47="","",SUMIF('Lançamentos'!$C$2:$C$101,B47,'Lançamentos'!$R$2:$R$101))</f>
        <v/>
      </c>
      <c r="E47" s="9">
        <f>IF(B47="","",IFERROR(C47/COUNTIF('Lançamentos'!$C$2:$C$101,B47),0))</f>
        <v/>
      </c>
      <c r="F47" s="31">
        <f>IF(A47="","",IFERROR(VLOOKUP(A47,'Lançamentos'!$D$2:$H$101,5,FALSE),"Não encontrado"))</f>
        <v/>
      </c>
      <c r="G47" s="20">
        <f>IF(B47="","",IF(COUNTIFS('Lançamentos'!$C$2:$C$101,B47,'Lançamentos'!$U$2:$U$101,"Pago")=MAX(COUNTIFS('Lançamentos'!$C$2:$C$101,B47,'Lançamentos'!$U$2:$U$101,"Pendente"),COUNTIFS('Lançamentos'!$C$2:$C$101,B47,'Lançamentos'!$U$2:$U$101,"Aprovado"),COUNTIFS('Lançamentos'!$C$2:$C$101,B47,'Lançamentos'!$U$2:$U$101,"Rejeitado"),COUNTIFS('Lançamentos'!$C$2:$C$101,B47,'Lançamentos'!$U$2:$U$101,"Pago")),"Pago",IF(COUNTIFS('Lançamentos'!$C$2:$C$101,B47,'Lançamentos'!$U$2:$U$101,"Aprovado")=MAX(COUNTIFS('Lançamentos'!$C$2:$C$101,B47,'Lançamentos'!$U$2:$U$101,"Pendente"),COUNTIFS('Lançamentos'!$C$2:$C$101,B47,'Lançamentos'!$U$2:$U$101,"Aprovado"),COUNTIFS('Lançamentos'!$C$2:$C$101,B47,'Lançamentos'!$U$2:$U$101,"Rejeitado"),COUNTIFS('Lançamentos'!$C$2:$C$101,B47,'Lançamentos'!$U$2:$U$101,"Pago")),"Aprovado",IF(COUNTIFS('Lançamentos'!$C$2:$C$101,B47,'Lançamentos'!$U$2:$U$101,"Pendente")=MAX(COUNTIFS('Lançamentos'!$C$2:$C$101,B47,'Lançamentos'!$U$2:$U$101,"Pendente"),COUNTIFS('Lançamentos'!$C$2:$C$101,B47,'Lançamentos'!$U$2:$U$101,"Aprovado"),COUNTIFS('Lançamentos'!$C$2:$C$101,B47,'Lançamentos'!$U$2:$U$101,"Rejeitado"),COUNTIFS('Lançamentos'!$C$2:$C$101,B47,'Lançamentos'!$U$2:$U$101,"Pago")),"Pendente","Rejeitado"))))</f>
        <v/>
      </c>
      <c r="H47" s="9">
        <f>IF(B47="","",SUMIF('Lançamentos'!$C$2:$C$101,B47,'Lançamentos'!$K$2:$K$101))</f>
        <v/>
      </c>
      <c r="I47" s="9">
        <f>IF(B47="","",SUMIF('Lançamentos'!$C$2:$C$101,B47,'Lançamentos'!$L$2:$L$101))</f>
        <v/>
      </c>
      <c r="L47" s="20">
        <f>IF(K47="","",COUNTIF('Lançamentos'!$U$2:$U$101,K47))</f>
        <v/>
      </c>
    </row>
    <row r="48" ht="22" customHeight="1">
      <c r="A48" s="2" t="n"/>
      <c r="B48" s="20">
        <f>IF(A48="","",IFERROR(INDEX('Lançamentos'!$C$2:$C$101,MATCH(A48,'Lançamentos'!$D$2:$D$101,0)),"Não encontrado"))</f>
        <v/>
      </c>
      <c r="C48" s="9">
        <f>IF(B48="","",SUMIF('Lançamentos'!$C$2:$C$101,B48,'Lançamentos'!$N$2:$N$101))</f>
        <v/>
      </c>
      <c r="D48" s="31">
        <f>IF(B48="","",SUMIF('Lançamentos'!$C$2:$C$101,B48,'Lançamentos'!$R$2:$R$101))</f>
        <v/>
      </c>
      <c r="E48" s="9">
        <f>IF(B48="","",IFERROR(C48/COUNTIF('Lançamentos'!$C$2:$C$101,B48),0))</f>
        <v/>
      </c>
      <c r="F48" s="31">
        <f>IF(A48="","",IFERROR(VLOOKUP(A48,'Lançamentos'!$D$2:$H$101,5,FALSE),"Não encontrado"))</f>
        <v/>
      </c>
      <c r="G48" s="20">
        <f>IF(B48="","",IF(COUNTIFS('Lançamentos'!$C$2:$C$101,B48,'Lançamentos'!$U$2:$U$101,"Pago")=MAX(COUNTIFS('Lançamentos'!$C$2:$C$101,B48,'Lançamentos'!$U$2:$U$101,"Pendente"),COUNTIFS('Lançamentos'!$C$2:$C$101,B48,'Lançamentos'!$U$2:$U$101,"Aprovado"),COUNTIFS('Lançamentos'!$C$2:$C$101,B48,'Lançamentos'!$U$2:$U$101,"Rejeitado"),COUNTIFS('Lançamentos'!$C$2:$C$101,B48,'Lançamentos'!$U$2:$U$101,"Pago")),"Pago",IF(COUNTIFS('Lançamentos'!$C$2:$C$101,B48,'Lançamentos'!$U$2:$U$101,"Aprovado")=MAX(COUNTIFS('Lançamentos'!$C$2:$C$101,B48,'Lançamentos'!$U$2:$U$101,"Pendente"),COUNTIFS('Lançamentos'!$C$2:$C$101,B48,'Lançamentos'!$U$2:$U$101,"Aprovado"),COUNTIFS('Lançamentos'!$C$2:$C$101,B48,'Lançamentos'!$U$2:$U$101,"Rejeitado"),COUNTIFS('Lançamentos'!$C$2:$C$101,B48,'Lançamentos'!$U$2:$U$101,"Pago")),"Aprovado",IF(COUNTIFS('Lançamentos'!$C$2:$C$101,B48,'Lançamentos'!$U$2:$U$101,"Pendente")=MAX(COUNTIFS('Lançamentos'!$C$2:$C$101,B48,'Lançamentos'!$U$2:$U$101,"Pendente"),COUNTIFS('Lançamentos'!$C$2:$C$101,B48,'Lançamentos'!$U$2:$U$101,"Aprovado"),COUNTIFS('Lançamentos'!$C$2:$C$101,B48,'Lançamentos'!$U$2:$U$101,"Rejeitado"),COUNTIFS('Lançamentos'!$C$2:$C$101,B48,'Lançamentos'!$U$2:$U$101,"Pago")),"Pendente","Rejeitado"))))</f>
        <v/>
      </c>
      <c r="H48" s="9">
        <f>IF(B48="","",SUMIF('Lançamentos'!$C$2:$C$101,B48,'Lançamentos'!$K$2:$K$101))</f>
        <v/>
      </c>
      <c r="I48" s="9">
        <f>IF(B48="","",SUMIF('Lançamentos'!$C$2:$C$101,B48,'Lançamentos'!$L$2:$L$101))</f>
        <v/>
      </c>
      <c r="L48" s="20">
        <f>IF(K48="","",COUNTIF('Lançamentos'!$U$2:$U$101,K48))</f>
        <v/>
      </c>
    </row>
    <row r="49" ht="22" customHeight="1">
      <c r="A49" s="2" t="n"/>
      <c r="B49" s="20">
        <f>IF(A49="","",IFERROR(INDEX('Lançamentos'!$C$2:$C$101,MATCH(A49,'Lançamentos'!$D$2:$D$101,0)),"Não encontrado"))</f>
        <v/>
      </c>
      <c r="C49" s="9">
        <f>IF(B49="","",SUMIF('Lançamentos'!$C$2:$C$101,B49,'Lançamentos'!$N$2:$N$101))</f>
        <v/>
      </c>
      <c r="D49" s="31">
        <f>IF(B49="","",SUMIF('Lançamentos'!$C$2:$C$101,B49,'Lançamentos'!$R$2:$R$101))</f>
        <v/>
      </c>
      <c r="E49" s="9">
        <f>IF(B49="","",IFERROR(C49/COUNTIF('Lançamentos'!$C$2:$C$101,B49),0))</f>
        <v/>
      </c>
      <c r="F49" s="31">
        <f>IF(A49="","",IFERROR(VLOOKUP(A49,'Lançamentos'!$D$2:$H$101,5,FALSE),"Não encontrado"))</f>
        <v/>
      </c>
      <c r="G49" s="20">
        <f>IF(B49="","",IF(COUNTIFS('Lançamentos'!$C$2:$C$101,B49,'Lançamentos'!$U$2:$U$101,"Pago")=MAX(COUNTIFS('Lançamentos'!$C$2:$C$101,B49,'Lançamentos'!$U$2:$U$101,"Pendente"),COUNTIFS('Lançamentos'!$C$2:$C$101,B49,'Lançamentos'!$U$2:$U$101,"Aprovado"),COUNTIFS('Lançamentos'!$C$2:$C$101,B49,'Lançamentos'!$U$2:$U$101,"Rejeitado"),COUNTIFS('Lançamentos'!$C$2:$C$101,B49,'Lançamentos'!$U$2:$U$101,"Pago")),"Pago",IF(COUNTIFS('Lançamentos'!$C$2:$C$101,B49,'Lançamentos'!$U$2:$U$101,"Aprovado")=MAX(COUNTIFS('Lançamentos'!$C$2:$C$101,B49,'Lançamentos'!$U$2:$U$101,"Pendente"),COUNTIFS('Lançamentos'!$C$2:$C$101,B49,'Lançamentos'!$U$2:$U$101,"Aprovado"),COUNTIFS('Lançamentos'!$C$2:$C$101,B49,'Lançamentos'!$U$2:$U$101,"Rejeitado"),COUNTIFS('Lançamentos'!$C$2:$C$101,B49,'Lançamentos'!$U$2:$U$101,"Pago")),"Aprovado",IF(COUNTIFS('Lançamentos'!$C$2:$C$101,B49,'Lançamentos'!$U$2:$U$101,"Pendente")=MAX(COUNTIFS('Lançamentos'!$C$2:$C$101,B49,'Lançamentos'!$U$2:$U$101,"Pendente"),COUNTIFS('Lançamentos'!$C$2:$C$101,B49,'Lançamentos'!$U$2:$U$101,"Aprovado"),COUNTIFS('Lançamentos'!$C$2:$C$101,B49,'Lançamentos'!$U$2:$U$101,"Rejeitado"),COUNTIFS('Lançamentos'!$C$2:$C$101,B49,'Lançamentos'!$U$2:$U$101,"Pago")),"Pendente","Rejeitado"))))</f>
        <v/>
      </c>
      <c r="H49" s="9">
        <f>IF(B49="","",SUMIF('Lançamentos'!$C$2:$C$101,B49,'Lançamentos'!$K$2:$K$101))</f>
        <v/>
      </c>
      <c r="I49" s="9">
        <f>IF(B49="","",SUMIF('Lançamentos'!$C$2:$C$101,B49,'Lançamentos'!$L$2:$L$101))</f>
        <v/>
      </c>
      <c r="L49" s="20">
        <f>IF(K49="","",COUNTIF('Lançamentos'!$U$2:$U$101,K49))</f>
        <v/>
      </c>
    </row>
    <row r="50" ht="22" customHeight="1">
      <c r="A50" s="2" t="n"/>
      <c r="B50" s="20">
        <f>IF(A50="","",IFERROR(INDEX('Lançamentos'!$C$2:$C$101,MATCH(A50,'Lançamentos'!$D$2:$D$101,0)),"Não encontrado"))</f>
        <v/>
      </c>
      <c r="C50" s="9">
        <f>IF(B50="","",SUMIF('Lançamentos'!$C$2:$C$101,B50,'Lançamentos'!$N$2:$N$101))</f>
        <v/>
      </c>
      <c r="D50" s="31">
        <f>IF(B50="","",SUMIF('Lançamentos'!$C$2:$C$101,B50,'Lançamentos'!$R$2:$R$101))</f>
        <v/>
      </c>
      <c r="E50" s="9">
        <f>IF(B50="","",IFERROR(C50/COUNTIF('Lançamentos'!$C$2:$C$101,B50),0))</f>
        <v/>
      </c>
      <c r="F50" s="31">
        <f>IF(A50="","",IFERROR(VLOOKUP(A50,'Lançamentos'!$D$2:$H$101,5,FALSE),"Não encontrado"))</f>
        <v/>
      </c>
      <c r="G50" s="20">
        <f>IF(B50="","",IF(COUNTIFS('Lançamentos'!$C$2:$C$101,B50,'Lançamentos'!$U$2:$U$101,"Pago")=MAX(COUNTIFS('Lançamentos'!$C$2:$C$101,B50,'Lançamentos'!$U$2:$U$101,"Pendente"),COUNTIFS('Lançamentos'!$C$2:$C$101,B50,'Lançamentos'!$U$2:$U$101,"Aprovado"),COUNTIFS('Lançamentos'!$C$2:$C$101,B50,'Lançamentos'!$U$2:$U$101,"Rejeitado"),COUNTIFS('Lançamentos'!$C$2:$C$101,B50,'Lançamentos'!$U$2:$U$101,"Pago")),"Pago",IF(COUNTIFS('Lançamentos'!$C$2:$C$101,B50,'Lançamentos'!$U$2:$U$101,"Aprovado")=MAX(COUNTIFS('Lançamentos'!$C$2:$C$101,B50,'Lançamentos'!$U$2:$U$101,"Pendente"),COUNTIFS('Lançamentos'!$C$2:$C$101,B50,'Lançamentos'!$U$2:$U$101,"Aprovado"),COUNTIFS('Lançamentos'!$C$2:$C$101,B50,'Lançamentos'!$U$2:$U$101,"Rejeitado"),COUNTIFS('Lançamentos'!$C$2:$C$101,B50,'Lançamentos'!$U$2:$U$101,"Pago")),"Aprovado",IF(COUNTIFS('Lançamentos'!$C$2:$C$101,B50,'Lançamentos'!$U$2:$U$101,"Pendente")=MAX(COUNTIFS('Lançamentos'!$C$2:$C$101,B50,'Lançamentos'!$U$2:$U$101,"Pendente"),COUNTIFS('Lançamentos'!$C$2:$C$101,B50,'Lançamentos'!$U$2:$U$101,"Aprovado"),COUNTIFS('Lançamentos'!$C$2:$C$101,B50,'Lançamentos'!$U$2:$U$101,"Rejeitado"),COUNTIFS('Lançamentos'!$C$2:$C$101,B50,'Lançamentos'!$U$2:$U$101,"Pago")),"Pendente","Rejeitado"))))</f>
        <v/>
      </c>
      <c r="H50" s="9">
        <f>IF(B50="","",SUMIF('Lançamentos'!$C$2:$C$101,B50,'Lançamentos'!$K$2:$K$101))</f>
        <v/>
      </c>
      <c r="I50" s="9">
        <f>IF(B50="","",SUMIF('Lançamentos'!$C$2:$C$101,B50,'Lançamentos'!$L$2:$L$101))</f>
        <v/>
      </c>
      <c r="L50" s="20">
        <f>IF(K50="","",COUNTIF('Lançamentos'!$U$2:$U$101,K50))</f>
        <v/>
      </c>
    </row>
    <row r="51" ht="22" customHeight="1">
      <c r="A51" s="2" t="n"/>
      <c r="B51" s="20">
        <f>IF(A51="","",IFERROR(INDEX('Lançamentos'!$C$2:$C$101,MATCH(A51,'Lançamentos'!$D$2:$D$101,0)),"Não encontrado"))</f>
        <v/>
      </c>
      <c r="C51" s="9">
        <f>IF(B51="","",SUMIF('Lançamentos'!$C$2:$C$101,B51,'Lançamentos'!$N$2:$N$101))</f>
        <v/>
      </c>
      <c r="D51" s="31">
        <f>IF(B51="","",SUMIF('Lançamentos'!$C$2:$C$101,B51,'Lançamentos'!$R$2:$R$101))</f>
        <v/>
      </c>
      <c r="E51" s="9">
        <f>IF(B51="","",IFERROR(C51/COUNTIF('Lançamentos'!$C$2:$C$101,B51),0))</f>
        <v/>
      </c>
      <c r="F51" s="31">
        <f>IF(A51="","",IFERROR(VLOOKUP(A51,'Lançamentos'!$D$2:$H$101,5,FALSE),"Não encontrado"))</f>
        <v/>
      </c>
      <c r="G51" s="20">
        <f>IF(B51="","",IF(COUNTIFS('Lançamentos'!$C$2:$C$101,B51,'Lançamentos'!$U$2:$U$101,"Pago")=MAX(COUNTIFS('Lançamentos'!$C$2:$C$101,B51,'Lançamentos'!$U$2:$U$101,"Pendente"),COUNTIFS('Lançamentos'!$C$2:$C$101,B51,'Lançamentos'!$U$2:$U$101,"Aprovado"),COUNTIFS('Lançamentos'!$C$2:$C$101,B51,'Lançamentos'!$U$2:$U$101,"Rejeitado"),COUNTIFS('Lançamentos'!$C$2:$C$101,B51,'Lançamentos'!$U$2:$U$101,"Pago")),"Pago",IF(COUNTIFS('Lançamentos'!$C$2:$C$101,B51,'Lançamentos'!$U$2:$U$101,"Aprovado")=MAX(COUNTIFS('Lançamentos'!$C$2:$C$101,B51,'Lançamentos'!$U$2:$U$101,"Pendente"),COUNTIFS('Lançamentos'!$C$2:$C$101,B51,'Lançamentos'!$U$2:$U$101,"Aprovado"),COUNTIFS('Lançamentos'!$C$2:$C$101,B51,'Lançamentos'!$U$2:$U$101,"Rejeitado"),COUNTIFS('Lançamentos'!$C$2:$C$101,B51,'Lançamentos'!$U$2:$U$101,"Pago")),"Aprovado",IF(COUNTIFS('Lançamentos'!$C$2:$C$101,B51,'Lançamentos'!$U$2:$U$101,"Pendente")=MAX(COUNTIFS('Lançamentos'!$C$2:$C$101,B51,'Lançamentos'!$U$2:$U$101,"Pendente"),COUNTIFS('Lançamentos'!$C$2:$C$101,B51,'Lançamentos'!$U$2:$U$101,"Aprovado"),COUNTIFS('Lançamentos'!$C$2:$C$101,B51,'Lançamentos'!$U$2:$U$101,"Rejeitado"),COUNTIFS('Lançamentos'!$C$2:$C$101,B51,'Lançamentos'!$U$2:$U$101,"Pago")),"Pendente","Rejeitado"))))</f>
        <v/>
      </c>
      <c r="H51" s="9">
        <f>IF(B51="","",SUMIF('Lançamentos'!$C$2:$C$101,B51,'Lançamentos'!$K$2:$K$101))</f>
        <v/>
      </c>
      <c r="I51" s="9">
        <f>IF(B51="","",SUMIF('Lançamentos'!$C$2:$C$101,B51,'Lançamentos'!$L$2:$L$101))</f>
        <v/>
      </c>
      <c r="L51" s="20">
        <f>IF(K51="","",COUNTIF('Lançamentos'!$U$2:$U$101,K51))</f>
        <v/>
      </c>
    </row>
    <row r="52" ht="22" customHeight="1">
      <c r="A52" s="2" t="n"/>
      <c r="B52" s="20">
        <f>IF(A52="","",IFERROR(INDEX('Lançamentos'!$C$2:$C$101,MATCH(A52,'Lançamentos'!$D$2:$D$101,0)),"Não encontrado"))</f>
        <v/>
      </c>
      <c r="C52" s="9">
        <f>IF(B52="","",SUMIF('Lançamentos'!$C$2:$C$101,B52,'Lançamentos'!$N$2:$N$101))</f>
        <v/>
      </c>
      <c r="D52" s="31">
        <f>IF(B52="","",SUMIF('Lançamentos'!$C$2:$C$101,B52,'Lançamentos'!$R$2:$R$101))</f>
        <v/>
      </c>
      <c r="E52" s="9">
        <f>IF(B52="","",IFERROR(C52/COUNTIF('Lançamentos'!$C$2:$C$101,B52),0))</f>
        <v/>
      </c>
      <c r="F52" s="31">
        <f>IF(A52="","",IFERROR(VLOOKUP(A52,'Lançamentos'!$D$2:$H$101,5,FALSE),"Não encontrado"))</f>
        <v/>
      </c>
      <c r="G52" s="20">
        <f>IF(B52="","",IF(COUNTIFS('Lançamentos'!$C$2:$C$101,B52,'Lançamentos'!$U$2:$U$101,"Pago")=MAX(COUNTIFS('Lançamentos'!$C$2:$C$101,B52,'Lançamentos'!$U$2:$U$101,"Pendente"),COUNTIFS('Lançamentos'!$C$2:$C$101,B52,'Lançamentos'!$U$2:$U$101,"Aprovado"),COUNTIFS('Lançamentos'!$C$2:$C$101,B52,'Lançamentos'!$U$2:$U$101,"Rejeitado"),COUNTIFS('Lançamentos'!$C$2:$C$101,B52,'Lançamentos'!$U$2:$U$101,"Pago")),"Pago",IF(COUNTIFS('Lançamentos'!$C$2:$C$101,B52,'Lançamentos'!$U$2:$U$101,"Aprovado")=MAX(COUNTIFS('Lançamentos'!$C$2:$C$101,B52,'Lançamentos'!$U$2:$U$101,"Pendente"),COUNTIFS('Lançamentos'!$C$2:$C$101,B52,'Lançamentos'!$U$2:$U$101,"Aprovado"),COUNTIFS('Lançamentos'!$C$2:$C$101,B52,'Lançamentos'!$U$2:$U$101,"Rejeitado"),COUNTIFS('Lançamentos'!$C$2:$C$101,B52,'Lançamentos'!$U$2:$U$101,"Pago")),"Aprovado",IF(COUNTIFS('Lançamentos'!$C$2:$C$101,B52,'Lançamentos'!$U$2:$U$101,"Pendente")=MAX(COUNTIFS('Lançamentos'!$C$2:$C$101,B52,'Lançamentos'!$U$2:$U$101,"Pendente"),COUNTIFS('Lançamentos'!$C$2:$C$101,B52,'Lançamentos'!$U$2:$U$101,"Aprovado"),COUNTIFS('Lançamentos'!$C$2:$C$101,B52,'Lançamentos'!$U$2:$U$101,"Rejeitado"),COUNTIFS('Lançamentos'!$C$2:$C$101,B52,'Lançamentos'!$U$2:$U$101,"Pago")),"Pendente","Rejeitado"))))</f>
        <v/>
      </c>
      <c r="H52" s="9">
        <f>IF(B52="","",SUMIF('Lançamentos'!$C$2:$C$101,B52,'Lançamentos'!$K$2:$K$101))</f>
        <v/>
      </c>
      <c r="I52" s="9">
        <f>IF(B52="","",SUMIF('Lançamentos'!$C$2:$C$101,B52,'Lançamentos'!$L$2:$L$101))</f>
        <v/>
      </c>
      <c r="L52" s="20">
        <f>IF(K52="","",COUNTIF('Lançamentos'!$U$2:$U$101,K52))</f>
        <v/>
      </c>
    </row>
    <row r="53" ht="22" customHeight="1">
      <c r="A53" s="2" t="n"/>
      <c r="B53" s="20">
        <f>IF(A53="","",IFERROR(INDEX('Lançamentos'!$C$2:$C$101,MATCH(A53,'Lançamentos'!$D$2:$D$101,0)),"Não encontrado"))</f>
        <v/>
      </c>
      <c r="C53" s="9">
        <f>IF(B53="","",SUMIF('Lançamentos'!$C$2:$C$101,B53,'Lançamentos'!$N$2:$N$101))</f>
        <v/>
      </c>
      <c r="D53" s="31">
        <f>IF(B53="","",SUMIF('Lançamentos'!$C$2:$C$101,B53,'Lançamentos'!$R$2:$R$101))</f>
        <v/>
      </c>
      <c r="E53" s="9">
        <f>IF(B53="","",IFERROR(C53/COUNTIF('Lançamentos'!$C$2:$C$101,B53),0))</f>
        <v/>
      </c>
      <c r="F53" s="31">
        <f>IF(A53="","",IFERROR(VLOOKUP(A53,'Lançamentos'!$D$2:$H$101,5,FALSE),"Não encontrado"))</f>
        <v/>
      </c>
      <c r="G53" s="20">
        <f>IF(B53="","",IF(COUNTIFS('Lançamentos'!$C$2:$C$101,B53,'Lançamentos'!$U$2:$U$101,"Pago")=MAX(COUNTIFS('Lançamentos'!$C$2:$C$101,B53,'Lançamentos'!$U$2:$U$101,"Pendente"),COUNTIFS('Lançamentos'!$C$2:$C$101,B53,'Lançamentos'!$U$2:$U$101,"Aprovado"),COUNTIFS('Lançamentos'!$C$2:$C$101,B53,'Lançamentos'!$U$2:$U$101,"Rejeitado"),COUNTIFS('Lançamentos'!$C$2:$C$101,B53,'Lançamentos'!$U$2:$U$101,"Pago")),"Pago",IF(COUNTIFS('Lançamentos'!$C$2:$C$101,B53,'Lançamentos'!$U$2:$U$101,"Aprovado")=MAX(COUNTIFS('Lançamentos'!$C$2:$C$101,B53,'Lançamentos'!$U$2:$U$101,"Pendente"),COUNTIFS('Lançamentos'!$C$2:$C$101,B53,'Lançamentos'!$U$2:$U$101,"Aprovado"),COUNTIFS('Lançamentos'!$C$2:$C$101,B53,'Lançamentos'!$U$2:$U$101,"Rejeitado"),COUNTIFS('Lançamentos'!$C$2:$C$101,B53,'Lançamentos'!$U$2:$U$101,"Pago")),"Aprovado",IF(COUNTIFS('Lançamentos'!$C$2:$C$101,B53,'Lançamentos'!$U$2:$U$101,"Pendente")=MAX(COUNTIFS('Lançamentos'!$C$2:$C$101,B53,'Lançamentos'!$U$2:$U$101,"Pendente"),COUNTIFS('Lançamentos'!$C$2:$C$101,B53,'Lançamentos'!$U$2:$U$101,"Aprovado"),COUNTIFS('Lançamentos'!$C$2:$C$101,B53,'Lançamentos'!$U$2:$U$101,"Rejeitado"),COUNTIFS('Lançamentos'!$C$2:$C$101,B53,'Lançamentos'!$U$2:$U$101,"Pago")),"Pendente","Rejeitado"))))</f>
        <v/>
      </c>
      <c r="H53" s="9">
        <f>IF(B53="","",SUMIF('Lançamentos'!$C$2:$C$101,B53,'Lançamentos'!$K$2:$K$101))</f>
        <v/>
      </c>
      <c r="I53" s="9">
        <f>IF(B53="","",SUMIF('Lançamentos'!$C$2:$C$101,B53,'Lançamentos'!$L$2:$L$101))</f>
        <v/>
      </c>
      <c r="L53" s="20">
        <f>IF(K53="","",COUNTIF('Lançamentos'!$U$2:$U$101,K53))</f>
        <v/>
      </c>
    </row>
    <row r="54" ht="22" customHeight="1">
      <c r="A54" s="2" t="n"/>
      <c r="B54" s="20">
        <f>IF(A54="","",IFERROR(INDEX('Lançamentos'!$C$2:$C$101,MATCH(A54,'Lançamentos'!$D$2:$D$101,0)),"Não encontrado"))</f>
        <v/>
      </c>
      <c r="C54" s="9">
        <f>IF(B54="","",SUMIF('Lançamentos'!$C$2:$C$101,B54,'Lançamentos'!$N$2:$N$101))</f>
        <v/>
      </c>
      <c r="D54" s="31">
        <f>IF(B54="","",SUMIF('Lançamentos'!$C$2:$C$101,B54,'Lançamentos'!$R$2:$R$101))</f>
        <v/>
      </c>
      <c r="E54" s="9">
        <f>IF(B54="","",IFERROR(C54/COUNTIF('Lançamentos'!$C$2:$C$101,B54),0))</f>
        <v/>
      </c>
      <c r="F54" s="31">
        <f>IF(A54="","",IFERROR(VLOOKUP(A54,'Lançamentos'!$D$2:$H$101,5,FALSE),"Não encontrado"))</f>
        <v/>
      </c>
      <c r="G54" s="20">
        <f>IF(B54="","",IF(COUNTIFS('Lançamentos'!$C$2:$C$101,B54,'Lançamentos'!$U$2:$U$101,"Pago")=MAX(COUNTIFS('Lançamentos'!$C$2:$C$101,B54,'Lançamentos'!$U$2:$U$101,"Pendente"),COUNTIFS('Lançamentos'!$C$2:$C$101,B54,'Lançamentos'!$U$2:$U$101,"Aprovado"),COUNTIFS('Lançamentos'!$C$2:$C$101,B54,'Lançamentos'!$U$2:$U$101,"Rejeitado"),COUNTIFS('Lançamentos'!$C$2:$C$101,B54,'Lançamentos'!$U$2:$U$101,"Pago")),"Pago",IF(COUNTIFS('Lançamentos'!$C$2:$C$101,B54,'Lançamentos'!$U$2:$U$101,"Aprovado")=MAX(COUNTIFS('Lançamentos'!$C$2:$C$101,B54,'Lançamentos'!$U$2:$U$101,"Pendente"),COUNTIFS('Lançamentos'!$C$2:$C$101,B54,'Lançamentos'!$U$2:$U$101,"Aprovado"),COUNTIFS('Lançamentos'!$C$2:$C$101,B54,'Lançamentos'!$U$2:$U$101,"Rejeitado"),COUNTIFS('Lançamentos'!$C$2:$C$101,B54,'Lançamentos'!$U$2:$U$101,"Pago")),"Aprovado",IF(COUNTIFS('Lançamentos'!$C$2:$C$101,B54,'Lançamentos'!$U$2:$U$101,"Pendente")=MAX(COUNTIFS('Lançamentos'!$C$2:$C$101,B54,'Lançamentos'!$U$2:$U$101,"Pendente"),COUNTIFS('Lançamentos'!$C$2:$C$101,B54,'Lançamentos'!$U$2:$U$101,"Aprovado"),COUNTIFS('Lançamentos'!$C$2:$C$101,B54,'Lançamentos'!$U$2:$U$101,"Rejeitado"),COUNTIFS('Lançamentos'!$C$2:$C$101,B54,'Lançamentos'!$U$2:$U$101,"Pago")),"Pendente","Rejeitado"))))</f>
        <v/>
      </c>
      <c r="H54" s="9">
        <f>IF(B54="","",SUMIF('Lançamentos'!$C$2:$C$101,B54,'Lançamentos'!$K$2:$K$101))</f>
        <v/>
      </c>
      <c r="I54" s="9">
        <f>IF(B54="","",SUMIF('Lançamentos'!$C$2:$C$101,B54,'Lançamentos'!$L$2:$L$101))</f>
        <v/>
      </c>
      <c r="L54" s="20">
        <f>IF(K54="","",COUNTIF('Lançamentos'!$U$2:$U$101,K54))</f>
        <v/>
      </c>
    </row>
    <row r="55" ht="22" customHeight="1">
      <c r="A55" s="2" t="n"/>
      <c r="B55" s="20">
        <f>IF(A55="","",IFERROR(INDEX('Lançamentos'!$C$2:$C$101,MATCH(A55,'Lançamentos'!$D$2:$D$101,0)),"Não encontrado"))</f>
        <v/>
      </c>
      <c r="C55" s="9">
        <f>IF(B55="","",SUMIF('Lançamentos'!$C$2:$C$101,B55,'Lançamentos'!$N$2:$N$101))</f>
        <v/>
      </c>
      <c r="D55" s="31">
        <f>IF(B55="","",SUMIF('Lançamentos'!$C$2:$C$101,B55,'Lançamentos'!$R$2:$R$101))</f>
        <v/>
      </c>
      <c r="E55" s="9">
        <f>IF(B55="","",IFERROR(C55/COUNTIF('Lançamentos'!$C$2:$C$101,B55),0))</f>
        <v/>
      </c>
      <c r="F55" s="31">
        <f>IF(A55="","",IFERROR(VLOOKUP(A55,'Lançamentos'!$D$2:$H$101,5,FALSE),"Não encontrado"))</f>
        <v/>
      </c>
      <c r="G55" s="20">
        <f>IF(B55="","",IF(COUNTIFS('Lançamentos'!$C$2:$C$101,B55,'Lançamentos'!$U$2:$U$101,"Pago")=MAX(COUNTIFS('Lançamentos'!$C$2:$C$101,B55,'Lançamentos'!$U$2:$U$101,"Pendente"),COUNTIFS('Lançamentos'!$C$2:$C$101,B55,'Lançamentos'!$U$2:$U$101,"Aprovado"),COUNTIFS('Lançamentos'!$C$2:$C$101,B55,'Lançamentos'!$U$2:$U$101,"Rejeitado"),COUNTIFS('Lançamentos'!$C$2:$C$101,B55,'Lançamentos'!$U$2:$U$101,"Pago")),"Pago",IF(COUNTIFS('Lançamentos'!$C$2:$C$101,B55,'Lançamentos'!$U$2:$U$101,"Aprovado")=MAX(COUNTIFS('Lançamentos'!$C$2:$C$101,B55,'Lançamentos'!$U$2:$U$101,"Pendente"),COUNTIFS('Lançamentos'!$C$2:$C$101,B55,'Lançamentos'!$U$2:$U$101,"Aprovado"),COUNTIFS('Lançamentos'!$C$2:$C$101,B55,'Lançamentos'!$U$2:$U$101,"Rejeitado"),COUNTIFS('Lançamentos'!$C$2:$C$101,B55,'Lançamentos'!$U$2:$U$101,"Pago")),"Aprovado",IF(COUNTIFS('Lançamentos'!$C$2:$C$101,B55,'Lançamentos'!$U$2:$U$101,"Pendente")=MAX(COUNTIFS('Lançamentos'!$C$2:$C$101,B55,'Lançamentos'!$U$2:$U$101,"Pendente"),COUNTIFS('Lançamentos'!$C$2:$C$101,B55,'Lançamentos'!$U$2:$U$101,"Aprovado"),COUNTIFS('Lançamentos'!$C$2:$C$101,B55,'Lançamentos'!$U$2:$U$101,"Rejeitado"),COUNTIFS('Lançamentos'!$C$2:$C$101,B55,'Lançamentos'!$U$2:$U$101,"Pago")),"Pendente","Rejeitado"))))</f>
        <v/>
      </c>
      <c r="H55" s="9">
        <f>IF(B55="","",SUMIF('Lançamentos'!$C$2:$C$101,B55,'Lançamentos'!$K$2:$K$101))</f>
        <v/>
      </c>
      <c r="I55" s="9">
        <f>IF(B55="","",SUMIF('Lançamentos'!$C$2:$C$101,B55,'Lançamentos'!$L$2:$L$101))</f>
        <v/>
      </c>
      <c r="L55" s="20">
        <f>IF(K55="","",COUNTIF('Lançamentos'!$U$2:$U$101,K55))</f>
        <v/>
      </c>
    </row>
    <row r="56" ht="22" customHeight="1">
      <c r="A56" s="2" t="n"/>
      <c r="B56" s="20">
        <f>IF(A56="","",IFERROR(INDEX('Lançamentos'!$C$2:$C$101,MATCH(A56,'Lançamentos'!$D$2:$D$101,0)),"Não encontrado"))</f>
        <v/>
      </c>
      <c r="C56" s="9">
        <f>IF(B56="","",SUMIF('Lançamentos'!$C$2:$C$101,B56,'Lançamentos'!$N$2:$N$101))</f>
        <v/>
      </c>
      <c r="D56" s="31">
        <f>IF(B56="","",SUMIF('Lançamentos'!$C$2:$C$101,B56,'Lançamentos'!$R$2:$R$101))</f>
        <v/>
      </c>
      <c r="E56" s="9">
        <f>IF(B56="","",IFERROR(C56/COUNTIF('Lançamentos'!$C$2:$C$101,B56),0))</f>
        <v/>
      </c>
      <c r="F56" s="31">
        <f>IF(A56="","",IFERROR(VLOOKUP(A56,'Lançamentos'!$D$2:$H$101,5,FALSE),"Não encontrado"))</f>
        <v/>
      </c>
      <c r="G56" s="20">
        <f>IF(B56="","",IF(COUNTIFS('Lançamentos'!$C$2:$C$101,B56,'Lançamentos'!$U$2:$U$101,"Pago")=MAX(COUNTIFS('Lançamentos'!$C$2:$C$101,B56,'Lançamentos'!$U$2:$U$101,"Pendente"),COUNTIFS('Lançamentos'!$C$2:$C$101,B56,'Lançamentos'!$U$2:$U$101,"Aprovado"),COUNTIFS('Lançamentos'!$C$2:$C$101,B56,'Lançamentos'!$U$2:$U$101,"Rejeitado"),COUNTIFS('Lançamentos'!$C$2:$C$101,B56,'Lançamentos'!$U$2:$U$101,"Pago")),"Pago",IF(COUNTIFS('Lançamentos'!$C$2:$C$101,B56,'Lançamentos'!$U$2:$U$101,"Aprovado")=MAX(COUNTIFS('Lançamentos'!$C$2:$C$101,B56,'Lançamentos'!$U$2:$U$101,"Pendente"),COUNTIFS('Lançamentos'!$C$2:$C$101,B56,'Lançamentos'!$U$2:$U$101,"Aprovado"),COUNTIFS('Lançamentos'!$C$2:$C$101,B56,'Lançamentos'!$U$2:$U$101,"Rejeitado"),COUNTIFS('Lançamentos'!$C$2:$C$101,B56,'Lançamentos'!$U$2:$U$101,"Pago")),"Aprovado",IF(COUNTIFS('Lançamentos'!$C$2:$C$101,B56,'Lançamentos'!$U$2:$U$101,"Pendente")=MAX(COUNTIFS('Lançamentos'!$C$2:$C$101,B56,'Lançamentos'!$U$2:$U$101,"Pendente"),COUNTIFS('Lançamentos'!$C$2:$C$101,B56,'Lançamentos'!$U$2:$U$101,"Aprovado"),COUNTIFS('Lançamentos'!$C$2:$C$101,B56,'Lançamentos'!$U$2:$U$101,"Rejeitado"),COUNTIFS('Lançamentos'!$C$2:$C$101,B56,'Lançamentos'!$U$2:$U$101,"Pago")),"Pendente","Rejeitado"))))</f>
        <v/>
      </c>
      <c r="H56" s="9">
        <f>IF(B56="","",SUMIF('Lançamentos'!$C$2:$C$101,B56,'Lançamentos'!$K$2:$K$101))</f>
        <v/>
      </c>
      <c r="I56" s="9">
        <f>IF(B56="","",SUMIF('Lançamentos'!$C$2:$C$101,B56,'Lançamentos'!$L$2:$L$101))</f>
        <v/>
      </c>
      <c r="L56" s="20">
        <f>IF(K56="","",COUNTIF('Lançamentos'!$U$2:$U$101,K56))</f>
        <v/>
      </c>
    </row>
    <row r="57" ht="22" customHeight="1">
      <c r="A57" s="2" t="n"/>
      <c r="B57" s="20">
        <f>IF(A57="","",IFERROR(INDEX('Lançamentos'!$C$2:$C$101,MATCH(A57,'Lançamentos'!$D$2:$D$101,0)),"Não encontrado"))</f>
        <v/>
      </c>
      <c r="C57" s="9">
        <f>IF(B57="","",SUMIF('Lançamentos'!$C$2:$C$101,B57,'Lançamentos'!$N$2:$N$101))</f>
        <v/>
      </c>
      <c r="D57" s="31">
        <f>IF(B57="","",SUMIF('Lançamentos'!$C$2:$C$101,B57,'Lançamentos'!$R$2:$R$101))</f>
        <v/>
      </c>
      <c r="E57" s="9">
        <f>IF(B57="","",IFERROR(C57/COUNTIF('Lançamentos'!$C$2:$C$101,B57),0))</f>
        <v/>
      </c>
      <c r="F57" s="31">
        <f>IF(A57="","",IFERROR(VLOOKUP(A57,'Lançamentos'!$D$2:$H$101,5,FALSE),"Não encontrado"))</f>
        <v/>
      </c>
      <c r="G57" s="20">
        <f>IF(B57="","",IF(COUNTIFS('Lançamentos'!$C$2:$C$101,B57,'Lançamentos'!$U$2:$U$101,"Pago")=MAX(COUNTIFS('Lançamentos'!$C$2:$C$101,B57,'Lançamentos'!$U$2:$U$101,"Pendente"),COUNTIFS('Lançamentos'!$C$2:$C$101,B57,'Lançamentos'!$U$2:$U$101,"Aprovado"),COUNTIFS('Lançamentos'!$C$2:$C$101,B57,'Lançamentos'!$U$2:$U$101,"Rejeitado"),COUNTIFS('Lançamentos'!$C$2:$C$101,B57,'Lançamentos'!$U$2:$U$101,"Pago")),"Pago",IF(COUNTIFS('Lançamentos'!$C$2:$C$101,B57,'Lançamentos'!$U$2:$U$101,"Aprovado")=MAX(COUNTIFS('Lançamentos'!$C$2:$C$101,B57,'Lançamentos'!$U$2:$U$101,"Pendente"),COUNTIFS('Lançamentos'!$C$2:$C$101,B57,'Lançamentos'!$U$2:$U$101,"Aprovado"),COUNTIFS('Lançamentos'!$C$2:$C$101,B57,'Lançamentos'!$U$2:$U$101,"Rejeitado"),COUNTIFS('Lançamentos'!$C$2:$C$101,B57,'Lançamentos'!$U$2:$U$101,"Pago")),"Aprovado",IF(COUNTIFS('Lançamentos'!$C$2:$C$101,B57,'Lançamentos'!$U$2:$U$101,"Pendente")=MAX(COUNTIFS('Lançamentos'!$C$2:$C$101,B57,'Lançamentos'!$U$2:$U$101,"Pendente"),COUNTIFS('Lançamentos'!$C$2:$C$101,B57,'Lançamentos'!$U$2:$U$101,"Aprovado"),COUNTIFS('Lançamentos'!$C$2:$C$101,B57,'Lançamentos'!$U$2:$U$101,"Rejeitado"),COUNTIFS('Lançamentos'!$C$2:$C$101,B57,'Lançamentos'!$U$2:$U$101,"Pago")),"Pendente","Rejeitado"))))</f>
        <v/>
      </c>
      <c r="H57" s="9">
        <f>IF(B57="","",SUMIF('Lançamentos'!$C$2:$C$101,B57,'Lançamentos'!$K$2:$K$101))</f>
        <v/>
      </c>
      <c r="I57" s="9">
        <f>IF(B57="","",SUMIF('Lançamentos'!$C$2:$C$101,B57,'Lançamentos'!$L$2:$L$101))</f>
        <v/>
      </c>
      <c r="L57" s="20">
        <f>IF(K57="","",COUNTIF('Lançamentos'!$U$2:$U$101,K57))</f>
        <v/>
      </c>
    </row>
    <row r="58" ht="22" customHeight="1">
      <c r="A58" s="2" t="n"/>
      <c r="B58" s="20">
        <f>IF(A58="","",IFERROR(INDEX('Lançamentos'!$C$2:$C$101,MATCH(A58,'Lançamentos'!$D$2:$D$101,0)),"Não encontrado"))</f>
        <v/>
      </c>
      <c r="C58" s="9">
        <f>IF(B58="","",SUMIF('Lançamentos'!$C$2:$C$101,B58,'Lançamentos'!$N$2:$N$101))</f>
        <v/>
      </c>
      <c r="D58" s="31">
        <f>IF(B58="","",SUMIF('Lançamentos'!$C$2:$C$101,B58,'Lançamentos'!$R$2:$R$101))</f>
        <v/>
      </c>
      <c r="E58" s="9">
        <f>IF(B58="","",IFERROR(C58/COUNTIF('Lançamentos'!$C$2:$C$101,B58),0))</f>
        <v/>
      </c>
      <c r="F58" s="31">
        <f>IF(A58="","",IFERROR(VLOOKUP(A58,'Lançamentos'!$D$2:$H$101,5,FALSE),"Não encontrado"))</f>
        <v/>
      </c>
      <c r="G58" s="20">
        <f>IF(B58="","",IF(COUNTIFS('Lançamentos'!$C$2:$C$101,B58,'Lançamentos'!$U$2:$U$101,"Pago")=MAX(COUNTIFS('Lançamentos'!$C$2:$C$101,B58,'Lançamentos'!$U$2:$U$101,"Pendente"),COUNTIFS('Lançamentos'!$C$2:$C$101,B58,'Lançamentos'!$U$2:$U$101,"Aprovado"),COUNTIFS('Lançamentos'!$C$2:$C$101,B58,'Lançamentos'!$U$2:$U$101,"Rejeitado"),COUNTIFS('Lançamentos'!$C$2:$C$101,B58,'Lançamentos'!$U$2:$U$101,"Pago")),"Pago",IF(COUNTIFS('Lançamentos'!$C$2:$C$101,B58,'Lançamentos'!$U$2:$U$101,"Aprovado")=MAX(COUNTIFS('Lançamentos'!$C$2:$C$101,B58,'Lançamentos'!$U$2:$U$101,"Pendente"),COUNTIFS('Lançamentos'!$C$2:$C$101,B58,'Lançamentos'!$U$2:$U$101,"Aprovado"),COUNTIFS('Lançamentos'!$C$2:$C$101,B58,'Lançamentos'!$U$2:$U$101,"Rejeitado"),COUNTIFS('Lançamentos'!$C$2:$C$101,B58,'Lançamentos'!$U$2:$U$101,"Pago")),"Aprovado",IF(COUNTIFS('Lançamentos'!$C$2:$C$101,B58,'Lançamentos'!$U$2:$U$101,"Pendente")=MAX(COUNTIFS('Lançamentos'!$C$2:$C$101,B58,'Lançamentos'!$U$2:$U$101,"Pendente"),COUNTIFS('Lançamentos'!$C$2:$C$101,B58,'Lançamentos'!$U$2:$U$101,"Aprovado"),COUNTIFS('Lançamentos'!$C$2:$C$101,B58,'Lançamentos'!$U$2:$U$101,"Rejeitado"),COUNTIFS('Lançamentos'!$C$2:$C$101,B58,'Lançamentos'!$U$2:$U$101,"Pago")),"Pendente","Rejeitado"))))</f>
        <v/>
      </c>
      <c r="H58" s="9">
        <f>IF(B58="","",SUMIF('Lançamentos'!$C$2:$C$101,B58,'Lançamentos'!$K$2:$K$101))</f>
        <v/>
      </c>
      <c r="I58" s="9">
        <f>IF(B58="","",SUMIF('Lançamentos'!$C$2:$C$101,B58,'Lançamentos'!$L$2:$L$101))</f>
        <v/>
      </c>
      <c r="L58" s="20">
        <f>IF(K58="","",COUNTIF('Lançamentos'!$U$2:$U$101,K58))</f>
        <v/>
      </c>
    </row>
    <row r="59" ht="22" customHeight="1">
      <c r="A59" s="2" t="n"/>
      <c r="B59" s="20">
        <f>IF(A59="","",IFERROR(INDEX('Lançamentos'!$C$2:$C$101,MATCH(A59,'Lançamentos'!$D$2:$D$101,0)),"Não encontrado"))</f>
        <v/>
      </c>
      <c r="C59" s="9">
        <f>IF(B59="","",SUMIF('Lançamentos'!$C$2:$C$101,B59,'Lançamentos'!$N$2:$N$101))</f>
        <v/>
      </c>
      <c r="D59" s="31">
        <f>IF(B59="","",SUMIF('Lançamentos'!$C$2:$C$101,B59,'Lançamentos'!$R$2:$R$101))</f>
        <v/>
      </c>
      <c r="E59" s="9">
        <f>IF(B59="","",IFERROR(C59/COUNTIF('Lançamentos'!$C$2:$C$101,B59),0))</f>
        <v/>
      </c>
      <c r="F59" s="31">
        <f>IF(A59="","",IFERROR(VLOOKUP(A59,'Lançamentos'!$D$2:$H$101,5,FALSE),"Não encontrado"))</f>
        <v/>
      </c>
      <c r="G59" s="20">
        <f>IF(B59="","",IF(COUNTIFS('Lançamentos'!$C$2:$C$101,B59,'Lançamentos'!$U$2:$U$101,"Pago")=MAX(COUNTIFS('Lançamentos'!$C$2:$C$101,B59,'Lançamentos'!$U$2:$U$101,"Pendente"),COUNTIFS('Lançamentos'!$C$2:$C$101,B59,'Lançamentos'!$U$2:$U$101,"Aprovado"),COUNTIFS('Lançamentos'!$C$2:$C$101,B59,'Lançamentos'!$U$2:$U$101,"Rejeitado"),COUNTIFS('Lançamentos'!$C$2:$C$101,B59,'Lançamentos'!$U$2:$U$101,"Pago")),"Pago",IF(COUNTIFS('Lançamentos'!$C$2:$C$101,B59,'Lançamentos'!$U$2:$U$101,"Aprovado")=MAX(COUNTIFS('Lançamentos'!$C$2:$C$101,B59,'Lançamentos'!$U$2:$U$101,"Pendente"),COUNTIFS('Lançamentos'!$C$2:$C$101,B59,'Lançamentos'!$U$2:$U$101,"Aprovado"),COUNTIFS('Lançamentos'!$C$2:$C$101,B59,'Lançamentos'!$U$2:$U$101,"Rejeitado"),COUNTIFS('Lançamentos'!$C$2:$C$101,B59,'Lançamentos'!$U$2:$U$101,"Pago")),"Aprovado",IF(COUNTIFS('Lançamentos'!$C$2:$C$101,B59,'Lançamentos'!$U$2:$U$101,"Pendente")=MAX(COUNTIFS('Lançamentos'!$C$2:$C$101,B59,'Lançamentos'!$U$2:$U$101,"Pendente"),COUNTIFS('Lançamentos'!$C$2:$C$101,B59,'Lançamentos'!$U$2:$U$101,"Aprovado"),COUNTIFS('Lançamentos'!$C$2:$C$101,B59,'Lançamentos'!$U$2:$U$101,"Rejeitado"),COUNTIFS('Lançamentos'!$C$2:$C$101,B59,'Lançamentos'!$U$2:$U$101,"Pago")),"Pendente","Rejeitado"))))</f>
        <v/>
      </c>
      <c r="H59" s="9">
        <f>IF(B59="","",SUMIF('Lançamentos'!$C$2:$C$101,B59,'Lançamentos'!$K$2:$K$101))</f>
        <v/>
      </c>
      <c r="I59" s="9">
        <f>IF(B59="","",SUMIF('Lançamentos'!$C$2:$C$101,B59,'Lançamentos'!$L$2:$L$101))</f>
        <v/>
      </c>
      <c r="L59" s="20">
        <f>IF(K59="","",COUNTIF('Lançamentos'!$U$2:$U$101,K59))</f>
        <v/>
      </c>
    </row>
    <row r="60" ht="22" customHeight="1">
      <c r="A60" s="2" t="n"/>
      <c r="B60" s="20">
        <f>IF(A60="","",IFERROR(INDEX('Lançamentos'!$C$2:$C$101,MATCH(A60,'Lançamentos'!$D$2:$D$101,0)),"Não encontrado"))</f>
        <v/>
      </c>
      <c r="C60" s="9">
        <f>IF(B60="","",SUMIF('Lançamentos'!$C$2:$C$101,B60,'Lançamentos'!$N$2:$N$101))</f>
        <v/>
      </c>
      <c r="D60" s="31">
        <f>IF(B60="","",SUMIF('Lançamentos'!$C$2:$C$101,B60,'Lançamentos'!$R$2:$R$101))</f>
        <v/>
      </c>
      <c r="E60" s="9">
        <f>IF(B60="","",IFERROR(C60/COUNTIF('Lançamentos'!$C$2:$C$101,B60),0))</f>
        <v/>
      </c>
      <c r="F60" s="31">
        <f>IF(A60="","",IFERROR(VLOOKUP(A60,'Lançamentos'!$D$2:$H$101,5,FALSE),"Não encontrado"))</f>
        <v/>
      </c>
      <c r="G60" s="20">
        <f>IF(B60="","",IF(COUNTIFS('Lançamentos'!$C$2:$C$101,B60,'Lançamentos'!$U$2:$U$101,"Pago")=MAX(COUNTIFS('Lançamentos'!$C$2:$C$101,B60,'Lançamentos'!$U$2:$U$101,"Pendente"),COUNTIFS('Lançamentos'!$C$2:$C$101,B60,'Lançamentos'!$U$2:$U$101,"Aprovado"),COUNTIFS('Lançamentos'!$C$2:$C$101,B60,'Lançamentos'!$U$2:$U$101,"Rejeitado"),COUNTIFS('Lançamentos'!$C$2:$C$101,B60,'Lançamentos'!$U$2:$U$101,"Pago")),"Pago",IF(COUNTIFS('Lançamentos'!$C$2:$C$101,B60,'Lançamentos'!$U$2:$U$101,"Aprovado")=MAX(COUNTIFS('Lançamentos'!$C$2:$C$101,B60,'Lançamentos'!$U$2:$U$101,"Pendente"),COUNTIFS('Lançamentos'!$C$2:$C$101,B60,'Lançamentos'!$U$2:$U$101,"Aprovado"),COUNTIFS('Lançamentos'!$C$2:$C$101,B60,'Lançamentos'!$U$2:$U$101,"Rejeitado"),COUNTIFS('Lançamentos'!$C$2:$C$101,B60,'Lançamentos'!$U$2:$U$101,"Pago")),"Aprovado",IF(COUNTIFS('Lançamentos'!$C$2:$C$101,B60,'Lançamentos'!$U$2:$U$101,"Pendente")=MAX(COUNTIFS('Lançamentos'!$C$2:$C$101,B60,'Lançamentos'!$U$2:$U$101,"Pendente"),COUNTIFS('Lançamentos'!$C$2:$C$101,B60,'Lançamentos'!$U$2:$U$101,"Aprovado"),COUNTIFS('Lançamentos'!$C$2:$C$101,B60,'Lançamentos'!$U$2:$U$101,"Rejeitado"),COUNTIFS('Lançamentos'!$C$2:$C$101,B60,'Lançamentos'!$U$2:$U$101,"Pago")),"Pendente","Rejeitado"))))</f>
        <v/>
      </c>
      <c r="H60" s="9">
        <f>IF(B60="","",SUMIF('Lançamentos'!$C$2:$C$101,B60,'Lançamentos'!$K$2:$K$101))</f>
        <v/>
      </c>
      <c r="I60" s="9">
        <f>IF(B60="","",SUMIF('Lançamentos'!$C$2:$C$101,B60,'Lançamentos'!$L$2:$L$101))</f>
        <v/>
      </c>
      <c r="L60" s="20">
        <f>IF(K60="","",COUNTIF('Lançamentos'!$U$2:$U$101,K60))</f>
        <v/>
      </c>
    </row>
    <row r="61" ht="22" customHeight="1">
      <c r="A61" s="2" t="n"/>
      <c r="B61" s="20">
        <f>IF(A61="","",IFERROR(INDEX('Lançamentos'!$C$2:$C$101,MATCH(A61,'Lançamentos'!$D$2:$D$101,0)),"Não encontrado"))</f>
        <v/>
      </c>
      <c r="C61" s="9">
        <f>IF(B61="","",SUMIF('Lançamentos'!$C$2:$C$101,B61,'Lançamentos'!$N$2:$N$101))</f>
        <v/>
      </c>
      <c r="D61" s="31">
        <f>IF(B61="","",SUMIF('Lançamentos'!$C$2:$C$101,B61,'Lançamentos'!$R$2:$R$101))</f>
        <v/>
      </c>
      <c r="E61" s="9">
        <f>IF(B61="","",IFERROR(C61/COUNTIF('Lançamentos'!$C$2:$C$101,B61),0))</f>
        <v/>
      </c>
      <c r="F61" s="31">
        <f>IF(A61="","",IFERROR(VLOOKUP(A61,'Lançamentos'!$D$2:$H$101,5,FALSE),"Não encontrado"))</f>
        <v/>
      </c>
      <c r="G61" s="20">
        <f>IF(B61="","",IF(COUNTIFS('Lançamentos'!$C$2:$C$101,B61,'Lançamentos'!$U$2:$U$101,"Pago")=MAX(COUNTIFS('Lançamentos'!$C$2:$C$101,B61,'Lançamentos'!$U$2:$U$101,"Pendente"),COUNTIFS('Lançamentos'!$C$2:$C$101,B61,'Lançamentos'!$U$2:$U$101,"Aprovado"),COUNTIFS('Lançamentos'!$C$2:$C$101,B61,'Lançamentos'!$U$2:$U$101,"Rejeitado"),COUNTIFS('Lançamentos'!$C$2:$C$101,B61,'Lançamentos'!$U$2:$U$101,"Pago")),"Pago",IF(COUNTIFS('Lançamentos'!$C$2:$C$101,B61,'Lançamentos'!$U$2:$U$101,"Aprovado")=MAX(COUNTIFS('Lançamentos'!$C$2:$C$101,B61,'Lançamentos'!$U$2:$U$101,"Pendente"),COUNTIFS('Lançamentos'!$C$2:$C$101,B61,'Lançamentos'!$U$2:$U$101,"Aprovado"),COUNTIFS('Lançamentos'!$C$2:$C$101,B61,'Lançamentos'!$U$2:$U$101,"Rejeitado"),COUNTIFS('Lançamentos'!$C$2:$C$101,B61,'Lançamentos'!$U$2:$U$101,"Pago")),"Aprovado",IF(COUNTIFS('Lançamentos'!$C$2:$C$101,B61,'Lançamentos'!$U$2:$U$101,"Pendente")=MAX(COUNTIFS('Lançamentos'!$C$2:$C$101,B61,'Lançamentos'!$U$2:$U$101,"Pendente"),COUNTIFS('Lançamentos'!$C$2:$C$101,B61,'Lançamentos'!$U$2:$U$101,"Aprovado"),COUNTIFS('Lançamentos'!$C$2:$C$101,B61,'Lançamentos'!$U$2:$U$101,"Rejeitado"),COUNTIFS('Lançamentos'!$C$2:$C$101,B61,'Lançamentos'!$U$2:$U$101,"Pago")),"Pendente","Rejeitado"))))</f>
        <v/>
      </c>
      <c r="H61" s="9">
        <f>IF(B61="","",SUMIF('Lançamentos'!$C$2:$C$101,B61,'Lançamentos'!$K$2:$K$101))</f>
        <v/>
      </c>
      <c r="I61" s="9">
        <f>IF(B61="","",SUMIF('Lançamentos'!$C$2:$C$101,B61,'Lançamentos'!$L$2:$L$101))</f>
        <v/>
      </c>
      <c r="L61" s="20">
        <f>IF(K61="","",COUNTIF('Lançamentos'!$U$2:$U$101,K61))</f>
        <v/>
      </c>
    </row>
    <row r="62" ht="22" customHeight="1">
      <c r="A62" s="2" t="n"/>
      <c r="B62" s="20">
        <f>IF(A62="","",IFERROR(INDEX('Lançamentos'!$C$2:$C$101,MATCH(A62,'Lançamentos'!$D$2:$D$101,0)),"Não encontrado"))</f>
        <v/>
      </c>
      <c r="C62" s="9">
        <f>IF(B62="","",SUMIF('Lançamentos'!$C$2:$C$101,B62,'Lançamentos'!$N$2:$N$101))</f>
        <v/>
      </c>
      <c r="D62" s="31">
        <f>IF(B62="","",SUMIF('Lançamentos'!$C$2:$C$101,B62,'Lançamentos'!$R$2:$R$101))</f>
        <v/>
      </c>
      <c r="E62" s="9">
        <f>IF(B62="","",IFERROR(C62/COUNTIF('Lançamentos'!$C$2:$C$101,B62),0))</f>
        <v/>
      </c>
      <c r="F62" s="31">
        <f>IF(A62="","",IFERROR(VLOOKUP(A62,'Lançamentos'!$D$2:$H$101,5,FALSE),"Não encontrado"))</f>
        <v/>
      </c>
      <c r="G62" s="20">
        <f>IF(B62="","",IF(COUNTIFS('Lançamentos'!$C$2:$C$101,B62,'Lançamentos'!$U$2:$U$101,"Pago")=MAX(COUNTIFS('Lançamentos'!$C$2:$C$101,B62,'Lançamentos'!$U$2:$U$101,"Pendente"),COUNTIFS('Lançamentos'!$C$2:$C$101,B62,'Lançamentos'!$U$2:$U$101,"Aprovado"),COUNTIFS('Lançamentos'!$C$2:$C$101,B62,'Lançamentos'!$U$2:$U$101,"Rejeitado"),COUNTIFS('Lançamentos'!$C$2:$C$101,B62,'Lançamentos'!$U$2:$U$101,"Pago")),"Pago",IF(COUNTIFS('Lançamentos'!$C$2:$C$101,B62,'Lançamentos'!$U$2:$U$101,"Aprovado")=MAX(COUNTIFS('Lançamentos'!$C$2:$C$101,B62,'Lançamentos'!$U$2:$U$101,"Pendente"),COUNTIFS('Lançamentos'!$C$2:$C$101,B62,'Lançamentos'!$U$2:$U$101,"Aprovado"),COUNTIFS('Lançamentos'!$C$2:$C$101,B62,'Lançamentos'!$U$2:$U$101,"Rejeitado"),COUNTIFS('Lançamentos'!$C$2:$C$101,B62,'Lançamentos'!$U$2:$U$101,"Pago")),"Aprovado",IF(COUNTIFS('Lançamentos'!$C$2:$C$101,B62,'Lançamentos'!$U$2:$U$101,"Pendente")=MAX(COUNTIFS('Lançamentos'!$C$2:$C$101,B62,'Lançamentos'!$U$2:$U$101,"Pendente"),COUNTIFS('Lançamentos'!$C$2:$C$101,B62,'Lançamentos'!$U$2:$U$101,"Aprovado"),COUNTIFS('Lançamentos'!$C$2:$C$101,B62,'Lançamentos'!$U$2:$U$101,"Rejeitado"),COUNTIFS('Lançamentos'!$C$2:$C$101,B62,'Lançamentos'!$U$2:$U$101,"Pago")),"Pendente","Rejeitado"))))</f>
        <v/>
      </c>
      <c r="H62" s="9">
        <f>IF(B62="","",SUMIF('Lançamentos'!$C$2:$C$101,B62,'Lançamentos'!$K$2:$K$101))</f>
        <v/>
      </c>
      <c r="I62" s="9">
        <f>IF(B62="","",SUMIF('Lançamentos'!$C$2:$C$101,B62,'Lançamentos'!$L$2:$L$101))</f>
        <v/>
      </c>
      <c r="L62" s="20">
        <f>IF(K62="","",COUNTIF('Lançamentos'!$U$2:$U$101,K62))</f>
        <v/>
      </c>
    </row>
    <row r="63" ht="22" customHeight="1">
      <c r="A63" s="2" t="n"/>
      <c r="B63" s="20">
        <f>IF(A63="","",IFERROR(INDEX('Lançamentos'!$C$2:$C$101,MATCH(A63,'Lançamentos'!$D$2:$D$101,0)),"Não encontrado"))</f>
        <v/>
      </c>
      <c r="C63" s="9">
        <f>IF(B63="","",SUMIF('Lançamentos'!$C$2:$C$101,B63,'Lançamentos'!$N$2:$N$101))</f>
        <v/>
      </c>
      <c r="D63" s="31">
        <f>IF(B63="","",SUMIF('Lançamentos'!$C$2:$C$101,B63,'Lançamentos'!$R$2:$R$101))</f>
        <v/>
      </c>
      <c r="E63" s="9">
        <f>IF(B63="","",IFERROR(C63/COUNTIF('Lançamentos'!$C$2:$C$101,B63),0))</f>
        <v/>
      </c>
      <c r="F63" s="31">
        <f>IF(A63="","",IFERROR(VLOOKUP(A63,'Lançamentos'!$D$2:$H$101,5,FALSE),"Não encontrado"))</f>
        <v/>
      </c>
      <c r="G63" s="20">
        <f>IF(B63="","",IF(COUNTIFS('Lançamentos'!$C$2:$C$101,B63,'Lançamentos'!$U$2:$U$101,"Pago")=MAX(COUNTIFS('Lançamentos'!$C$2:$C$101,B63,'Lançamentos'!$U$2:$U$101,"Pendente"),COUNTIFS('Lançamentos'!$C$2:$C$101,B63,'Lançamentos'!$U$2:$U$101,"Aprovado"),COUNTIFS('Lançamentos'!$C$2:$C$101,B63,'Lançamentos'!$U$2:$U$101,"Rejeitado"),COUNTIFS('Lançamentos'!$C$2:$C$101,B63,'Lançamentos'!$U$2:$U$101,"Pago")),"Pago",IF(COUNTIFS('Lançamentos'!$C$2:$C$101,B63,'Lançamentos'!$U$2:$U$101,"Aprovado")=MAX(COUNTIFS('Lançamentos'!$C$2:$C$101,B63,'Lançamentos'!$U$2:$U$101,"Pendente"),COUNTIFS('Lançamentos'!$C$2:$C$101,B63,'Lançamentos'!$U$2:$U$101,"Aprovado"),COUNTIFS('Lançamentos'!$C$2:$C$101,B63,'Lançamentos'!$U$2:$U$101,"Rejeitado"),COUNTIFS('Lançamentos'!$C$2:$C$101,B63,'Lançamentos'!$U$2:$U$101,"Pago")),"Aprovado",IF(COUNTIFS('Lançamentos'!$C$2:$C$101,B63,'Lançamentos'!$U$2:$U$101,"Pendente")=MAX(COUNTIFS('Lançamentos'!$C$2:$C$101,B63,'Lançamentos'!$U$2:$U$101,"Pendente"),COUNTIFS('Lançamentos'!$C$2:$C$101,B63,'Lançamentos'!$U$2:$U$101,"Aprovado"),COUNTIFS('Lançamentos'!$C$2:$C$101,B63,'Lançamentos'!$U$2:$U$101,"Rejeitado"),COUNTIFS('Lançamentos'!$C$2:$C$101,B63,'Lançamentos'!$U$2:$U$101,"Pago")),"Pendente","Rejeitado"))))</f>
        <v/>
      </c>
      <c r="H63" s="9">
        <f>IF(B63="","",SUMIF('Lançamentos'!$C$2:$C$101,B63,'Lançamentos'!$K$2:$K$101))</f>
        <v/>
      </c>
      <c r="I63" s="9">
        <f>IF(B63="","",SUMIF('Lançamentos'!$C$2:$C$101,B63,'Lançamentos'!$L$2:$L$101))</f>
        <v/>
      </c>
      <c r="L63" s="20">
        <f>IF(K63="","",COUNTIF('Lançamentos'!$U$2:$U$101,K63))</f>
        <v/>
      </c>
    </row>
    <row r="64" ht="22" customHeight="1">
      <c r="A64" s="2" t="n"/>
      <c r="B64" s="20">
        <f>IF(A64="","",IFERROR(INDEX('Lançamentos'!$C$2:$C$101,MATCH(A64,'Lançamentos'!$D$2:$D$101,0)),"Não encontrado"))</f>
        <v/>
      </c>
      <c r="C64" s="9">
        <f>IF(B64="","",SUMIF('Lançamentos'!$C$2:$C$101,B64,'Lançamentos'!$N$2:$N$101))</f>
        <v/>
      </c>
      <c r="D64" s="31">
        <f>IF(B64="","",SUMIF('Lançamentos'!$C$2:$C$101,B64,'Lançamentos'!$R$2:$R$101))</f>
        <v/>
      </c>
      <c r="E64" s="9">
        <f>IF(B64="","",IFERROR(C64/COUNTIF('Lançamentos'!$C$2:$C$101,B64),0))</f>
        <v/>
      </c>
      <c r="F64" s="31">
        <f>IF(A64="","",IFERROR(VLOOKUP(A64,'Lançamentos'!$D$2:$H$101,5,FALSE),"Não encontrado"))</f>
        <v/>
      </c>
      <c r="G64" s="20">
        <f>IF(B64="","",IF(COUNTIFS('Lançamentos'!$C$2:$C$101,B64,'Lançamentos'!$U$2:$U$101,"Pago")=MAX(COUNTIFS('Lançamentos'!$C$2:$C$101,B64,'Lançamentos'!$U$2:$U$101,"Pendente"),COUNTIFS('Lançamentos'!$C$2:$C$101,B64,'Lançamentos'!$U$2:$U$101,"Aprovado"),COUNTIFS('Lançamentos'!$C$2:$C$101,B64,'Lançamentos'!$U$2:$U$101,"Rejeitado"),COUNTIFS('Lançamentos'!$C$2:$C$101,B64,'Lançamentos'!$U$2:$U$101,"Pago")),"Pago",IF(COUNTIFS('Lançamentos'!$C$2:$C$101,B64,'Lançamentos'!$U$2:$U$101,"Aprovado")=MAX(COUNTIFS('Lançamentos'!$C$2:$C$101,B64,'Lançamentos'!$U$2:$U$101,"Pendente"),COUNTIFS('Lançamentos'!$C$2:$C$101,B64,'Lançamentos'!$U$2:$U$101,"Aprovado"),COUNTIFS('Lançamentos'!$C$2:$C$101,B64,'Lançamentos'!$U$2:$U$101,"Rejeitado"),COUNTIFS('Lançamentos'!$C$2:$C$101,B64,'Lançamentos'!$U$2:$U$101,"Pago")),"Aprovado",IF(COUNTIFS('Lançamentos'!$C$2:$C$101,B64,'Lançamentos'!$U$2:$U$101,"Pendente")=MAX(COUNTIFS('Lançamentos'!$C$2:$C$101,B64,'Lançamentos'!$U$2:$U$101,"Pendente"),COUNTIFS('Lançamentos'!$C$2:$C$101,B64,'Lançamentos'!$U$2:$U$101,"Aprovado"),COUNTIFS('Lançamentos'!$C$2:$C$101,B64,'Lançamentos'!$U$2:$U$101,"Rejeitado"),COUNTIFS('Lançamentos'!$C$2:$C$101,B64,'Lançamentos'!$U$2:$U$101,"Pago")),"Pendente","Rejeitado"))))</f>
        <v/>
      </c>
      <c r="H64" s="9">
        <f>IF(B64="","",SUMIF('Lançamentos'!$C$2:$C$101,B64,'Lançamentos'!$K$2:$K$101))</f>
        <v/>
      </c>
      <c r="I64" s="9">
        <f>IF(B64="","",SUMIF('Lançamentos'!$C$2:$C$101,B64,'Lançamentos'!$L$2:$L$101))</f>
        <v/>
      </c>
      <c r="L64" s="20">
        <f>IF(K64="","",COUNTIF('Lançamentos'!$U$2:$U$101,K64))</f>
        <v/>
      </c>
    </row>
    <row r="65" ht="22" customHeight="1">
      <c r="A65" s="2" t="n"/>
      <c r="B65" s="20">
        <f>IF(A65="","",IFERROR(INDEX('Lançamentos'!$C$2:$C$101,MATCH(A65,'Lançamentos'!$D$2:$D$101,0)),"Não encontrado"))</f>
        <v/>
      </c>
      <c r="C65" s="9">
        <f>IF(B65="","",SUMIF('Lançamentos'!$C$2:$C$101,B65,'Lançamentos'!$N$2:$N$101))</f>
        <v/>
      </c>
      <c r="D65" s="31">
        <f>IF(B65="","",SUMIF('Lançamentos'!$C$2:$C$101,B65,'Lançamentos'!$R$2:$R$101))</f>
        <v/>
      </c>
      <c r="E65" s="9">
        <f>IF(B65="","",IFERROR(C65/COUNTIF('Lançamentos'!$C$2:$C$101,B65),0))</f>
        <v/>
      </c>
      <c r="F65" s="31">
        <f>IF(A65="","",IFERROR(VLOOKUP(A65,'Lançamentos'!$D$2:$H$101,5,FALSE),"Não encontrado"))</f>
        <v/>
      </c>
      <c r="G65" s="20">
        <f>IF(B65="","",IF(COUNTIFS('Lançamentos'!$C$2:$C$101,B65,'Lançamentos'!$U$2:$U$101,"Pago")=MAX(COUNTIFS('Lançamentos'!$C$2:$C$101,B65,'Lançamentos'!$U$2:$U$101,"Pendente"),COUNTIFS('Lançamentos'!$C$2:$C$101,B65,'Lançamentos'!$U$2:$U$101,"Aprovado"),COUNTIFS('Lançamentos'!$C$2:$C$101,B65,'Lançamentos'!$U$2:$U$101,"Rejeitado"),COUNTIFS('Lançamentos'!$C$2:$C$101,B65,'Lançamentos'!$U$2:$U$101,"Pago")),"Pago",IF(COUNTIFS('Lançamentos'!$C$2:$C$101,B65,'Lançamentos'!$U$2:$U$101,"Aprovado")=MAX(COUNTIFS('Lançamentos'!$C$2:$C$101,B65,'Lançamentos'!$U$2:$U$101,"Pendente"),COUNTIFS('Lançamentos'!$C$2:$C$101,B65,'Lançamentos'!$U$2:$U$101,"Aprovado"),COUNTIFS('Lançamentos'!$C$2:$C$101,B65,'Lançamentos'!$U$2:$U$101,"Rejeitado"),COUNTIFS('Lançamentos'!$C$2:$C$101,B65,'Lançamentos'!$U$2:$U$101,"Pago")),"Aprovado",IF(COUNTIFS('Lançamentos'!$C$2:$C$101,B65,'Lançamentos'!$U$2:$U$101,"Pendente")=MAX(COUNTIFS('Lançamentos'!$C$2:$C$101,B65,'Lançamentos'!$U$2:$U$101,"Pendente"),COUNTIFS('Lançamentos'!$C$2:$C$101,B65,'Lançamentos'!$U$2:$U$101,"Aprovado"),COUNTIFS('Lançamentos'!$C$2:$C$101,B65,'Lançamentos'!$U$2:$U$101,"Rejeitado"),COUNTIFS('Lançamentos'!$C$2:$C$101,B65,'Lançamentos'!$U$2:$U$101,"Pago")),"Pendente","Rejeitado"))))</f>
        <v/>
      </c>
      <c r="H65" s="9">
        <f>IF(B65="","",SUMIF('Lançamentos'!$C$2:$C$101,B65,'Lançamentos'!$K$2:$K$101))</f>
        <v/>
      </c>
      <c r="I65" s="9">
        <f>IF(B65="","",SUMIF('Lançamentos'!$C$2:$C$101,B65,'Lançamentos'!$L$2:$L$101))</f>
        <v/>
      </c>
      <c r="L65" s="20">
        <f>IF(K65="","",COUNTIF('Lançamentos'!$U$2:$U$101,K65))</f>
        <v/>
      </c>
    </row>
    <row r="66" ht="22" customHeight="1">
      <c r="A66" s="2" t="n"/>
      <c r="B66" s="20">
        <f>IF(A66="","",IFERROR(INDEX('Lançamentos'!$C$2:$C$101,MATCH(A66,'Lançamentos'!$D$2:$D$101,0)),"Não encontrado"))</f>
        <v/>
      </c>
      <c r="C66" s="9">
        <f>IF(B66="","",SUMIF('Lançamentos'!$C$2:$C$101,B66,'Lançamentos'!$N$2:$N$101))</f>
        <v/>
      </c>
      <c r="D66" s="31">
        <f>IF(B66="","",SUMIF('Lançamentos'!$C$2:$C$101,B66,'Lançamentos'!$R$2:$R$101))</f>
        <v/>
      </c>
      <c r="E66" s="9">
        <f>IF(B66="","",IFERROR(C66/COUNTIF('Lançamentos'!$C$2:$C$101,B66),0))</f>
        <v/>
      </c>
      <c r="F66" s="31">
        <f>IF(A66="","",IFERROR(VLOOKUP(A66,'Lançamentos'!$D$2:$H$101,5,FALSE),"Não encontrado"))</f>
        <v/>
      </c>
      <c r="G66" s="20">
        <f>IF(B66="","",IF(COUNTIFS('Lançamentos'!$C$2:$C$101,B66,'Lançamentos'!$U$2:$U$101,"Pago")=MAX(COUNTIFS('Lançamentos'!$C$2:$C$101,B66,'Lançamentos'!$U$2:$U$101,"Pendente"),COUNTIFS('Lançamentos'!$C$2:$C$101,B66,'Lançamentos'!$U$2:$U$101,"Aprovado"),COUNTIFS('Lançamentos'!$C$2:$C$101,B66,'Lançamentos'!$U$2:$U$101,"Rejeitado"),COUNTIFS('Lançamentos'!$C$2:$C$101,B66,'Lançamentos'!$U$2:$U$101,"Pago")),"Pago",IF(COUNTIFS('Lançamentos'!$C$2:$C$101,B66,'Lançamentos'!$U$2:$U$101,"Aprovado")=MAX(COUNTIFS('Lançamentos'!$C$2:$C$101,B66,'Lançamentos'!$U$2:$U$101,"Pendente"),COUNTIFS('Lançamentos'!$C$2:$C$101,B66,'Lançamentos'!$U$2:$U$101,"Aprovado"),COUNTIFS('Lançamentos'!$C$2:$C$101,B66,'Lançamentos'!$U$2:$U$101,"Rejeitado"),COUNTIFS('Lançamentos'!$C$2:$C$101,B66,'Lançamentos'!$U$2:$U$101,"Pago")),"Aprovado",IF(COUNTIFS('Lançamentos'!$C$2:$C$101,B66,'Lançamentos'!$U$2:$U$101,"Pendente")=MAX(COUNTIFS('Lançamentos'!$C$2:$C$101,B66,'Lançamentos'!$U$2:$U$101,"Pendente"),COUNTIFS('Lançamentos'!$C$2:$C$101,B66,'Lançamentos'!$U$2:$U$101,"Aprovado"),COUNTIFS('Lançamentos'!$C$2:$C$101,B66,'Lançamentos'!$U$2:$U$101,"Rejeitado"),COUNTIFS('Lançamentos'!$C$2:$C$101,B66,'Lançamentos'!$U$2:$U$101,"Pago")),"Pendente","Rejeitado"))))</f>
        <v/>
      </c>
      <c r="H66" s="9">
        <f>IF(B66="","",SUMIF('Lançamentos'!$C$2:$C$101,B66,'Lançamentos'!$K$2:$K$101))</f>
        <v/>
      </c>
      <c r="I66" s="9">
        <f>IF(B66="","",SUMIF('Lançamentos'!$C$2:$C$101,B66,'Lançamentos'!$L$2:$L$101))</f>
        <v/>
      </c>
      <c r="L66" s="20">
        <f>IF(K66="","",COUNTIF('Lançamentos'!$U$2:$U$101,K66))</f>
        <v/>
      </c>
    </row>
    <row r="67" ht="22" customHeight="1">
      <c r="A67" s="2" t="n"/>
      <c r="B67" s="20">
        <f>IF(A67="","",IFERROR(INDEX('Lançamentos'!$C$2:$C$101,MATCH(A67,'Lançamentos'!$D$2:$D$101,0)),"Não encontrado"))</f>
        <v/>
      </c>
      <c r="C67" s="9">
        <f>IF(B67="","",SUMIF('Lançamentos'!$C$2:$C$101,B67,'Lançamentos'!$N$2:$N$101))</f>
        <v/>
      </c>
      <c r="D67" s="31">
        <f>IF(B67="","",SUMIF('Lançamentos'!$C$2:$C$101,B67,'Lançamentos'!$R$2:$R$101))</f>
        <v/>
      </c>
      <c r="E67" s="9">
        <f>IF(B67="","",IFERROR(C67/COUNTIF('Lançamentos'!$C$2:$C$101,B67),0))</f>
        <v/>
      </c>
      <c r="F67" s="31">
        <f>IF(A67="","",IFERROR(VLOOKUP(A67,'Lançamentos'!$D$2:$H$101,5,FALSE),"Não encontrado"))</f>
        <v/>
      </c>
      <c r="G67" s="20">
        <f>IF(B67="","",IF(COUNTIFS('Lançamentos'!$C$2:$C$101,B67,'Lançamentos'!$U$2:$U$101,"Pago")=MAX(COUNTIFS('Lançamentos'!$C$2:$C$101,B67,'Lançamentos'!$U$2:$U$101,"Pendente"),COUNTIFS('Lançamentos'!$C$2:$C$101,B67,'Lançamentos'!$U$2:$U$101,"Aprovado"),COUNTIFS('Lançamentos'!$C$2:$C$101,B67,'Lançamentos'!$U$2:$U$101,"Rejeitado"),COUNTIFS('Lançamentos'!$C$2:$C$101,B67,'Lançamentos'!$U$2:$U$101,"Pago")),"Pago",IF(COUNTIFS('Lançamentos'!$C$2:$C$101,B67,'Lançamentos'!$U$2:$U$101,"Aprovado")=MAX(COUNTIFS('Lançamentos'!$C$2:$C$101,B67,'Lançamentos'!$U$2:$U$101,"Pendente"),COUNTIFS('Lançamentos'!$C$2:$C$101,B67,'Lançamentos'!$U$2:$U$101,"Aprovado"),COUNTIFS('Lançamentos'!$C$2:$C$101,B67,'Lançamentos'!$U$2:$U$101,"Rejeitado"),COUNTIFS('Lançamentos'!$C$2:$C$101,B67,'Lançamentos'!$U$2:$U$101,"Pago")),"Aprovado",IF(COUNTIFS('Lançamentos'!$C$2:$C$101,B67,'Lançamentos'!$U$2:$U$101,"Pendente")=MAX(COUNTIFS('Lançamentos'!$C$2:$C$101,B67,'Lançamentos'!$U$2:$U$101,"Pendente"),COUNTIFS('Lançamentos'!$C$2:$C$101,B67,'Lançamentos'!$U$2:$U$101,"Aprovado"),COUNTIFS('Lançamentos'!$C$2:$C$101,B67,'Lançamentos'!$U$2:$U$101,"Rejeitado"),COUNTIFS('Lançamentos'!$C$2:$C$101,B67,'Lançamentos'!$U$2:$U$101,"Pago")),"Pendente","Rejeitado"))))</f>
        <v/>
      </c>
      <c r="H67" s="9">
        <f>IF(B67="","",SUMIF('Lançamentos'!$C$2:$C$101,B67,'Lançamentos'!$K$2:$K$101))</f>
        <v/>
      </c>
      <c r="I67" s="9">
        <f>IF(B67="","",SUMIF('Lançamentos'!$C$2:$C$101,B67,'Lançamentos'!$L$2:$L$101))</f>
        <v/>
      </c>
      <c r="L67" s="20">
        <f>IF(K67="","",COUNTIF('Lançamentos'!$U$2:$U$101,K67))</f>
        <v/>
      </c>
    </row>
    <row r="68" ht="22" customHeight="1">
      <c r="A68" s="2" t="n"/>
      <c r="B68" s="20">
        <f>IF(A68="","",IFERROR(INDEX('Lançamentos'!$C$2:$C$101,MATCH(A68,'Lançamentos'!$D$2:$D$101,0)),"Não encontrado"))</f>
        <v/>
      </c>
      <c r="C68" s="9">
        <f>IF(B68="","",SUMIF('Lançamentos'!$C$2:$C$101,B68,'Lançamentos'!$N$2:$N$101))</f>
        <v/>
      </c>
      <c r="D68" s="31">
        <f>IF(B68="","",SUMIF('Lançamentos'!$C$2:$C$101,B68,'Lançamentos'!$R$2:$R$101))</f>
        <v/>
      </c>
      <c r="E68" s="9">
        <f>IF(B68="","",IFERROR(C68/COUNTIF('Lançamentos'!$C$2:$C$101,B68),0))</f>
        <v/>
      </c>
      <c r="F68" s="31">
        <f>IF(A68="","",IFERROR(VLOOKUP(A68,'Lançamentos'!$D$2:$H$101,5,FALSE),"Não encontrado"))</f>
        <v/>
      </c>
      <c r="G68" s="20">
        <f>IF(B68="","",IF(COUNTIFS('Lançamentos'!$C$2:$C$101,B68,'Lançamentos'!$U$2:$U$101,"Pago")=MAX(COUNTIFS('Lançamentos'!$C$2:$C$101,B68,'Lançamentos'!$U$2:$U$101,"Pendente"),COUNTIFS('Lançamentos'!$C$2:$C$101,B68,'Lançamentos'!$U$2:$U$101,"Aprovado"),COUNTIFS('Lançamentos'!$C$2:$C$101,B68,'Lançamentos'!$U$2:$U$101,"Rejeitado"),COUNTIFS('Lançamentos'!$C$2:$C$101,B68,'Lançamentos'!$U$2:$U$101,"Pago")),"Pago",IF(COUNTIFS('Lançamentos'!$C$2:$C$101,B68,'Lançamentos'!$U$2:$U$101,"Aprovado")=MAX(COUNTIFS('Lançamentos'!$C$2:$C$101,B68,'Lançamentos'!$U$2:$U$101,"Pendente"),COUNTIFS('Lançamentos'!$C$2:$C$101,B68,'Lançamentos'!$U$2:$U$101,"Aprovado"),COUNTIFS('Lançamentos'!$C$2:$C$101,B68,'Lançamentos'!$U$2:$U$101,"Rejeitado"),COUNTIFS('Lançamentos'!$C$2:$C$101,B68,'Lançamentos'!$U$2:$U$101,"Pago")),"Aprovado",IF(COUNTIFS('Lançamentos'!$C$2:$C$101,B68,'Lançamentos'!$U$2:$U$101,"Pendente")=MAX(COUNTIFS('Lançamentos'!$C$2:$C$101,B68,'Lançamentos'!$U$2:$U$101,"Pendente"),COUNTIFS('Lançamentos'!$C$2:$C$101,B68,'Lançamentos'!$U$2:$U$101,"Aprovado"),COUNTIFS('Lançamentos'!$C$2:$C$101,B68,'Lançamentos'!$U$2:$U$101,"Rejeitado"),COUNTIFS('Lançamentos'!$C$2:$C$101,B68,'Lançamentos'!$U$2:$U$101,"Pago")),"Pendente","Rejeitado"))))</f>
        <v/>
      </c>
      <c r="H68" s="9">
        <f>IF(B68="","",SUMIF('Lançamentos'!$C$2:$C$101,B68,'Lançamentos'!$K$2:$K$101))</f>
        <v/>
      </c>
      <c r="I68" s="9">
        <f>IF(B68="","",SUMIF('Lançamentos'!$C$2:$C$101,B68,'Lançamentos'!$L$2:$L$101))</f>
        <v/>
      </c>
      <c r="L68" s="20">
        <f>IF(K68="","",COUNTIF('Lançamentos'!$U$2:$U$101,K68))</f>
        <v/>
      </c>
    </row>
    <row r="69" ht="22" customHeight="1">
      <c r="A69" s="2" t="n"/>
      <c r="B69" s="20">
        <f>IF(A69="","",IFERROR(INDEX('Lançamentos'!$C$2:$C$101,MATCH(A69,'Lançamentos'!$D$2:$D$101,0)),"Não encontrado"))</f>
        <v/>
      </c>
      <c r="C69" s="9">
        <f>IF(B69="","",SUMIF('Lançamentos'!$C$2:$C$101,B69,'Lançamentos'!$N$2:$N$101))</f>
        <v/>
      </c>
      <c r="D69" s="31">
        <f>IF(B69="","",SUMIF('Lançamentos'!$C$2:$C$101,B69,'Lançamentos'!$R$2:$R$101))</f>
        <v/>
      </c>
      <c r="E69" s="9">
        <f>IF(B69="","",IFERROR(C69/COUNTIF('Lançamentos'!$C$2:$C$101,B69),0))</f>
        <v/>
      </c>
      <c r="F69" s="31">
        <f>IF(A69="","",IFERROR(VLOOKUP(A69,'Lançamentos'!$D$2:$H$101,5,FALSE),"Não encontrado"))</f>
        <v/>
      </c>
      <c r="G69" s="20">
        <f>IF(B69="","",IF(COUNTIFS('Lançamentos'!$C$2:$C$101,B69,'Lançamentos'!$U$2:$U$101,"Pago")=MAX(COUNTIFS('Lançamentos'!$C$2:$C$101,B69,'Lançamentos'!$U$2:$U$101,"Pendente"),COUNTIFS('Lançamentos'!$C$2:$C$101,B69,'Lançamentos'!$U$2:$U$101,"Aprovado"),COUNTIFS('Lançamentos'!$C$2:$C$101,B69,'Lançamentos'!$U$2:$U$101,"Rejeitado"),COUNTIFS('Lançamentos'!$C$2:$C$101,B69,'Lançamentos'!$U$2:$U$101,"Pago")),"Pago",IF(COUNTIFS('Lançamentos'!$C$2:$C$101,B69,'Lançamentos'!$U$2:$U$101,"Aprovado")=MAX(COUNTIFS('Lançamentos'!$C$2:$C$101,B69,'Lançamentos'!$U$2:$U$101,"Pendente"),COUNTIFS('Lançamentos'!$C$2:$C$101,B69,'Lançamentos'!$U$2:$U$101,"Aprovado"),COUNTIFS('Lançamentos'!$C$2:$C$101,B69,'Lançamentos'!$U$2:$U$101,"Rejeitado"),COUNTIFS('Lançamentos'!$C$2:$C$101,B69,'Lançamentos'!$U$2:$U$101,"Pago")),"Aprovado",IF(COUNTIFS('Lançamentos'!$C$2:$C$101,B69,'Lançamentos'!$U$2:$U$101,"Pendente")=MAX(COUNTIFS('Lançamentos'!$C$2:$C$101,B69,'Lançamentos'!$U$2:$U$101,"Pendente"),COUNTIFS('Lançamentos'!$C$2:$C$101,B69,'Lançamentos'!$U$2:$U$101,"Aprovado"),COUNTIFS('Lançamentos'!$C$2:$C$101,B69,'Lançamentos'!$U$2:$U$101,"Rejeitado"),COUNTIFS('Lançamentos'!$C$2:$C$101,B69,'Lançamentos'!$U$2:$U$101,"Pago")),"Pendente","Rejeitado"))))</f>
        <v/>
      </c>
      <c r="H69" s="9">
        <f>IF(B69="","",SUMIF('Lançamentos'!$C$2:$C$101,B69,'Lançamentos'!$K$2:$K$101))</f>
        <v/>
      </c>
      <c r="I69" s="9">
        <f>IF(B69="","",SUMIF('Lançamentos'!$C$2:$C$101,B69,'Lançamentos'!$L$2:$L$101))</f>
        <v/>
      </c>
      <c r="L69" s="20">
        <f>IF(K69="","",COUNTIF('Lançamentos'!$U$2:$U$101,K69))</f>
        <v/>
      </c>
    </row>
    <row r="70" ht="22" customHeight="1">
      <c r="A70" s="2" t="n"/>
      <c r="B70" s="20">
        <f>IF(A70="","",IFERROR(INDEX('Lançamentos'!$C$2:$C$101,MATCH(A70,'Lançamentos'!$D$2:$D$101,0)),"Não encontrado"))</f>
        <v/>
      </c>
      <c r="C70" s="9">
        <f>IF(B70="","",SUMIF('Lançamentos'!$C$2:$C$101,B70,'Lançamentos'!$N$2:$N$101))</f>
        <v/>
      </c>
      <c r="D70" s="31">
        <f>IF(B70="","",SUMIF('Lançamentos'!$C$2:$C$101,B70,'Lançamentos'!$R$2:$R$101))</f>
        <v/>
      </c>
      <c r="E70" s="9">
        <f>IF(B70="","",IFERROR(C70/COUNTIF('Lançamentos'!$C$2:$C$101,B70),0))</f>
        <v/>
      </c>
      <c r="F70" s="31">
        <f>IF(A70="","",IFERROR(VLOOKUP(A70,'Lançamentos'!$D$2:$H$101,5,FALSE),"Não encontrado"))</f>
        <v/>
      </c>
      <c r="G70" s="20">
        <f>IF(B70="","",IF(COUNTIFS('Lançamentos'!$C$2:$C$101,B70,'Lançamentos'!$U$2:$U$101,"Pago")=MAX(COUNTIFS('Lançamentos'!$C$2:$C$101,B70,'Lançamentos'!$U$2:$U$101,"Pendente"),COUNTIFS('Lançamentos'!$C$2:$C$101,B70,'Lançamentos'!$U$2:$U$101,"Aprovado"),COUNTIFS('Lançamentos'!$C$2:$C$101,B70,'Lançamentos'!$U$2:$U$101,"Rejeitado"),COUNTIFS('Lançamentos'!$C$2:$C$101,B70,'Lançamentos'!$U$2:$U$101,"Pago")),"Pago",IF(COUNTIFS('Lançamentos'!$C$2:$C$101,B70,'Lançamentos'!$U$2:$U$101,"Aprovado")=MAX(COUNTIFS('Lançamentos'!$C$2:$C$101,B70,'Lançamentos'!$U$2:$U$101,"Pendente"),COUNTIFS('Lançamentos'!$C$2:$C$101,B70,'Lançamentos'!$U$2:$U$101,"Aprovado"),COUNTIFS('Lançamentos'!$C$2:$C$101,B70,'Lançamentos'!$U$2:$U$101,"Rejeitado"),COUNTIFS('Lançamentos'!$C$2:$C$101,B70,'Lançamentos'!$U$2:$U$101,"Pago")),"Aprovado",IF(COUNTIFS('Lançamentos'!$C$2:$C$101,B70,'Lançamentos'!$U$2:$U$101,"Pendente")=MAX(COUNTIFS('Lançamentos'!$C$2:$C$101,B70,'Lançamentos'!$U$2:$U$101,"Pendente"),COUNTIFS('Lançamentos'!$C$2:$C$101,B70,'Lançamentos'!$U$2:$U$101,"Aprovado"),COUNTIFS('Lançamentos'!$C$2:$C$101,B70,'Lançamentos'!$U$2:$U$101,"Rejeitado"),COUNTIFS('Lançamentos'!$C$2:$C$101,B70,'Lançamentos'!$U$2:$U$101,"Pago")),"Pendente","Rejeitado"))))</f>
        <v/>
      </c>
      <c r="H70" s="9">
        <f>IF(B70="","",SUMIF('Lançamentos'!$C$2:$C$101,B70,'Lançamentos'!$K$2:$K$101))</f>
        <v/>
      </c>
      <c r="I70" s="9">
        <f>IF(B70="","",SUMIF('Lançamentos'!$C$2:$C$101,B70,'Lançamentos'!$L$2:$L$101))</f>
        <v/>
      </c>
      <c r="L70" s="20">
        <f>IF(K70="","",COUNTIF('Lançamentos'!$U$2:$U$101,K70))</f>
        <v/>
      </c>
    </row>
    <row r="71" ht="22" customHeight="1">
      <c r="A71" s="2" t="n"/>
      <c r="B71" s="20">
        <f>IF(A71="","",IFERROR(INDEX('Lançamentos'!$C$2:$C$101,MATCH(A71,'Lançamentos'!$D$2:$D$101,0)),"Não encontrado"))</f>
        <v/>
      </c>
      <c r="C71" s="9">
        <f>IF(B71="","",SUMIF('Lançamentos'!$C$2:$C$101,B71,'Lançamentos'!$N$2:$N$101))</f>
        <v/>
      </c>
      <c r="D71" s="31">
        <f>IF(B71="","",SUMIF('Lançamentos'!$C$2:$C$101,B71,'Lançamentos'!$R$2:$R$101))</f>
        <v/>
      </c>
      <c r="E71" s="9">
        <f>IF(B71="","",IFERROR(C71/COUNTIF('Lançamentos'!$C$2:$C$101,B71),0))</f>
        <v/>
      </c>
      <c r="F71" s="31">
        <f>IF(A71="","",IFERROR(VLOOKUP(A71,'Lançamentos'!$D$2:$H$101,5,FALSE),"Não encontrado"))</f>
        <v/>
      </c>
      <c r="G71" s="20">
        <f>IF(B71="","",IF(COUNTIFS('Lançamentos'!$C$2:$C$101,B71,'Lançamentos'!$U$2:$U$101,"Pago")=MAX(COUNTIFS('Lançamentos'!$C$2:$C$101,B71,'Lançamentos'!$U$2:$U$101,"Pendente"),COUNTIFS('Lançamentos'!$C$2:$C$101,B71,'Lançamentos'!$U$2:$U$101,"Aprovado"),COUNTIFS('Lançamentos'!$C$2:$C$101,B71,'Lançamentos'!$U$2:$U$101,"Rejeitado"),COUNTIFS('Lançamentos'!$C$2:$C$101,B71,'Lançamentos'!$U$2:$U$101,"Pago")),"Pago",IF(COUNTIFS('Lançamentos'!$C$2:$C$101,B71,'Lançamentos'!$U$2:$U$101,"Aprovado")=MAX(COUNTIFS('Lançamentos'!$C$2:$C$101,B71,'Lançamentos'!$U$2:$U$101,"Pendente"),COUNTIFS('Lançamentos'!$C$2:$C$101,B71,'Lançamentos'!$U$2:$U$101,"Aprovado"),COUNTIFS('Lançamentos'!$C$2:$C$101,B71,'Lançamentos'!$U$2:$U$101,"Rejeitado"),COUNTIFS('Lançamentos'!$C$2:$C$101,B71,'Lançamentos'!$U$2:$U$101,"Pago")),"Aprovado",IF(COUNTIFS('Lançamentos'!$C$2:$C$101,B71,'Lançamentos'!$U$2:$U$101,"Pendente")=MAX(COUNTIFS('Lançamentos'!$C$2:$C$101,B71,'Lançamentos'!$U$2:$U$101,"Pendente"),COUNTIFS('Lançamentos'!$C$2:$C$101,B71,'Lançamentos'!$U$2:$U$101,"Aprovado"),COUNTIFS('Lançamentos'!$C$2:$C$101,B71,'Lançamentos'!$U$2:$U$101,"Rejeitado"),COUNTIFS('Lançamentos'!$C$2:$C$101,B71,'Lançamentos'!$U$2:$U$101,"Pago")),"Pendente","Rejeitado"))))</f>
        <v/>
      </c>
      <c r="H71" s="9">
        <f>IF(B71="","",SUMIF('Lançamentos'!$C$2:$C$101,B71,'Lançamentos'!$K$2:$K$101))</f>
        <v/>
      </c>
      <c r="I71" s="9">
        <f>IF(B71="","",SUMIF('Lançamentos'!$C$2:$C$101,B71,'Lançamentos'!$L$2:$L$101))</f>
        <v/>
      </c>
      <c r="L71" s="20">
        <f>IF(K71="","",COUNTIF('Lançamentos'!$U$2:$U$101,K71))</f>
        <v/>
      </c>
    </row>
    <row r="72" ht="22" customHeight="1">
      <c r="A72" s="2" t="n"/>
      <c r="B72" s="20">
        <f>IF(A72="","",IFERROR(INDEX('Lançamentos'!$C$2:$C$101,MATCH(A72,'Lançamentos'!$D$2:$D$101,0)),"Não encontrado"))</f>
        <v/>
      </c>
      <c r="C72" s="9">
        <f>IF(B72="","",SUMIF('Lançamentos'!$C$2:$C$101,B72,'Lançamentos'!$N$2:$N$101))</f>
        <v/>
      </c>
      <c r="D72" s="31">
        <f>IF(B72="","",SUMIF('Lançamentos'!$C$2:$C$101,B72,'Lançamentos'!$R$2:$R$101))</f>
        <v/>
      </c>
      <c r="E72" s="9">
        <f>IF(B72="","",IFERROR(C72/COUNTIF('Lançamentos'!$C$2:$C$101,B72),0))</f>
        <v/>
      </c>
      <c r="F72" s="31">
        <f>IF(A72="","",IFERROR(VLOOKUP(A72,'Lançamentos'!$D$2:$H$101,5,FALSE),"Não encontrado"))</f>
        <v/>
      </c>
      <c r="G72" s="20">
        <f>IF(B72="","",IF(COUNTIFS('Lançamentos'!$C$2:$C$101,B72,'Lançamentos'!$U$2:$U$101,"Pago")=MAX(COUNTIFS('Lançamentos'!$C$2:$C$101,B72,'Lançamentos'!$U$2:$U$101,"Pendente"),COUNTIFS('Lançamentos'!$C$2:$C$101,B72,'Lançamentos'!$U$2:$U$101,"Aprovado"),COUNTIFS('Lançamentos'!$C$2:$C$101,B72,'Lançamentos'!$U$2:$U$101,"Rejeitado"),COUNTIFS('Lançamentos'!$C$2:$C$101,B72,'Lançamentos'!$U$2:$U$101,"Pago")),"Pago",IF(COUNTIFS('Lançamentos'!$C$2:$C$101,B72,'Lançamentos'!$U$2:$U$101,"Aprovado")=MAX(COUNTIFS('Lançamentos'!$C$2:$C$101,B72,'Lançamentos'!$U$2:$U$101,"Pendente"),COUNTIFS('Lançamentos'!$C$2:$C$101,B72,'Lançamentos'!$U$2:$U$101,"Aprovado"),COUNTIFS('Lançamentos'!$C$2:$C$101,B72,'Lançamentos'!$U$2:$U$101,"Rejeitado"),COUNTIFS('Lançamentos'!$C$2:$C$101,B72,'Lançamentos'!$U$2:$U$101,"Pago")),"Aprovado",IF(COUNTIFS('Lançamentos'!$C$2:$C$101,B72,'Lançamentos'!$U$2:$U$101,"Pendente")=MAX(COUNTIFS('Lançamentos'!$C$2:$C$101,B72,'Lançamentos'!$U$2:$U$101,"Pendente"),COUNTIFS('Lançamentos'!$C$2:$C$101,B72,'Lançamentos'!$U$2:$U$101,"Aprovado"),COUNTIFS('Lançamentos'!$C$2:$C$101,B72,'Lançamentos'!$U$2:$U$101,"Rejeitado"),COUNTIFS('Lançamentos'!$C$2:$C$101,B72,'Lançamentos'!$U$2:$U$101,"Pago")),"Pendente","Rejeitado"))))</f>
        <v/>
      </c>
      <c r="H72" s="9">
        <f>IF(B72="","",SUMIF('Lançamentos'!$C$2:$C$101,B72,'Lançamentos'!$K$2:$K$101))</f>
        <v/>
      </c>
      <c r="I72" s="9">
        <f>IF(B72="","",SUMIF('Lançamentos'!$C$2:$C$101,B72,'Lançamentos'!$L$2:$L$101))</f>
        <v/>
      </c>
      <c r="L72" s="20">
        <f>IF(K72="","",COUNTIF('Lançamentos'!$U$2:$U$101,K72))</f>
        <v/>
      </c>
    </row>
    <row r="73" ht="22" customHeight="1">
      <c r="A73" s="2" t="n"/>
      <c r="B73" s="20">
        <f>IF(A73="","",IFERROR(INDEX('Lançamentos'!$C$2:$C$101,MATCH(A73,'Lançamentos'!$D$2:$D$101,0)),"Não encontrado"))</f>
        <v/>
      </c>
      <c r="C73" s="9">
        <f>IF(B73="","",SUMIF('Lançamentos'!$C$2:$C$101,B73,'Lançamentos'!$N$2:$N$101))</f>
        <v/>
      </c>
      <c r="D73" s="31">
        <f>IF(B73="","",SUMIF('Lançamentos'!$C$2:$C$101,B73,'Lançamentos'!$R$2:$R$101))</f>
        <v/>
      </c>
      <c r="E73" s="9">
        <f>IF(B73="","",IFERROR(C73/COUNTIF('Lançamentos'!$C$2:$C$101,B73),0))</f>
        <v/>
      </c>
      <c r="F73" s="31">
        <f>IF(A73="","",IFERROR(VLOOKUP(A73,'Lançamentos'!$D$2:$H$101,5,FALSE),"Não encontrado"))</f>
        <v/>
      </c>
      <c r="G73" s="20">
        <f>IF(B73="","",IF(COUNTIFS('Lançamentos'!$C$2:$C$101,B73,'Lançamentos'!$U$2:$U$101,"Pago")=MAX(COUNTIFS('Lançamentos'!$C$2:$C$101,B73,'Lançamentos'!$U$2:$U$101,"Pendente"),COUNTIFS('Lançamentos'!$C$2:$C$101,B73,'Lançamentos'!$U$2:$U$101,"Aprovado"),COUNTIFS('Lançamentos'!$C$2:$C$101,B73,'Lançamentos'!$U$2:$U$101,"Rejeitado"),COUNTIFS('Lançamentos'!$C$2:$C$101,B73,'Lançamentos'!$U$2:$U$101,"Pago")),"Pago",IF(COUNTIFS('Lançamentos'!$C$2:$C$101,B73,'Lançamentos'!$U$2:$U$101,"Aprovado")=MAX(COUNTIFS('Lançamentos'!$C$2:$C$101,B73,'Lançamentos'!$U$2:$U$101,"Pendente"),COUNTIFS('Lançamentos'!$C$2:$C$101,B73,'Lançamentos'!$U$2:$U$101,"Aprovado"),COUNTIFS('Lançamentos'!$C$2:$C$101,B73,'Lançamentos'!$U$2:$U$101,"Rejeitado"),COUNTIFS('Lançamentos'!$C$2:$C$101,B73,'Lançamentos'!$U$2:$U$101,"Pago")),"Aprovado",IF(COUNTIFS('Lançamentos'!$C$2:$C$101,B73,'Lançamentos'!$U$2:$U$101,"Pendente")=MAX(COUNTIFS('Lançamentos'!$C$2:$C$101,B73,'Lançamentos'!$U$2:$U$101,"Pendente"),COUNTIFS('Lançamentos'!$C$2:$C$101,B73,'Lançamentos'!$U$2:$U$101,"Aprovado"),COUNTIFS('Lançamentos'!$C$2:$C$101,B73,'Lançamentos'!$U$2:$U$101,"Rejeitado"),COUNTIFS('Lançamentos'!$C$2:$C$101,B73,'Lançamentos'!$U$2:$U$101,"Pago")),"Pendente","Rejeitado"))))</f>
        <v/>
      </c>
      <c r="H73" s="9">
        <f>IF(B73="","",SUMIF('Lançamentos'!$C$2:$C$101,B73,'Lançamentos'!$K$2:$K$101))</f>
        <v/>
      </c>
      <c r="I73" s="9">
        <f>IF(B73="","",SUMIF('Lançamentos'!$C$2:$C$101,B73,'Lançamentos'!$L$2:$L$101))</f>
        <v/>
      </c>
      <c r="L73" s="20">
        <f>IF(K73="","",COUNTIF('Lançamentos'!$U$2:$U$101,K73))</f>
        <v/>
      </c>
    </row>
    <row r="74" ht="22" customHeight="1">
      <c r="A74" s="2" t="n"/>
      <c r="B74" s="20">
        <f>IF(A74="","",IFERROR(INDEX('Lançamentos'!$C$2:$C$101,MATCH(A74,'Lançamentos'!$D$2:$D$101,0)),"Não encontrado"))</f>
        <v/>
      </c>
      <c r="C74" s="9">
        <f>IF(B74="","",SUMIF('Lançamentos'!$C$2:$C$101,B74,'Lançamentos'!$N$2:$N$101))</f>
        <v/>
      </c>
      <c r="D74" s="31">
        <f>IF(B74="","",SUMIF('Lançamentos'!$C$2:$C$101,B74,'Lançamentos'!$R$2:$R$101))</f>
        <v/>
      </c>
      <c r="E74" s="9">
        <f>IF(B74="","",IFERROR(C74/COUNTIF('Lançamentos'!$C$2:$C$101,B74),0))</f>
        <v/>
      </c>
      <c r="F74" s="31">
        <f>IF(A74="","",IFERROR(VLOOKUP(A74,'Lançamentos'!$D$2:$H$101,5,FALSE),"Não encontrado"))</f>
        <v/>
      </c>
      <c r="G74" s="20">
        <f>IF(B74="","",IF(COUNTIFS('Lançamentos'!$C$2:$C$101,B74,'Lançamentos'!$U$2:$U$101,"Pago")=MAX(COUNTIFS('Lançamentos'!$C$2:$C$101,B74,'Lançamentos'!$U$2:$U$101,"Pendente"),COUNTIFS('Lançamentos'!$C$2:$C$101,B74,'Lançamentos'!$U$2:$U$101,"Aprovado"),COUNTIFS('Lançamentos'!$C$2:$C$101,B74,'Lançamentos'!$U$2:$U$101,"Rejeitado"),COUNTIFS('Lançamentos'!$C$2:$C$101,B74,'Lançamentos'!$U$2:$U$101,"Pago")),"Pago",IF(COUNTIFS('Lançamentos'!$C$2:$C$101,B74,'Lançamentos'!$U$2:$U$101,"Aprovado")=MAX(COUNTIFS('Lançamentos'!$C$2:$C$101,B74,'Lançamentos'!$U$2:$U$101,"Pendente"),COUNTIFS('Lançamentos'!$C$2:$C$101,B74,'Lançamentos'!$U$2:$U$101,"Aprovado"),COUNTIFS('Lançamentos'!$C$2:$C$101,B74,'Lançamentos'!$U$2:$U$101,"Rejeitado"),COUNTIFS('Lançamentos'!$C$2:$C$101,B74,'Lançamentos'!$U$2:$U$101,"Pago")),"Aprovado",IF(COUNTIFS('Lançamentos'!$C$2:$C$101,B74,'Lançamentos'!$U$2:$U$101,"Pendente")=MAX(COUNTIFS('Lançamentos'!$C$2:$C$101,B74,'Lançamentos'!$U$2:$U$101,"Pendente"),COUNTIFS('Lançamentos'!$C$2:$C$101,B74,'Lançamentos'!$U$2:$U$101,"Aprovado"),COUNTIFS('Lançamentos'!$C$2:$C$101,B74,'Lançamentos'!$U$2:$U$101,"Rejeitado"),COUNTIFS('Lançamentos'!$C$2:$C$101,B74,'Lançamentos'!$U$2:$U$101,"Pago")),"Pendente","Rejeitado"))))</f>
        <v/>
      </c>
      <c r="H74" s="9">
        <f>IF(B74="","",SUMIF('Lançamentos'!$C$2:$C$101,B74,'Lançamentos'!$K$2:$K$101))</f>
        <v/>
      </c>
      <c r="I74" s="9">
        <f>IF(B74="","",SUMIF('Lançamentos'!$C$2:$C$101,B74,'Lançamentos'!$L$2:$L$101))</f>
        <v/>
      </c>
      <c r="L74" s="20">
        <f>IF(K74="","",COUNTIF('Lançamentos'!$U$2:$U$101,K74))</f>
        <v/>
      </c>
    </row>
    <row r="75" ht="22" customHeight="1">
      <c r="A75" s="2" t="n"/>
      <c r="B75" s="20">
        <f>IF(A75="","",IFERROR(INDEX('Lançamentos'!$C$2:$C$101,MATCH(A75,'Lançamentos'!$D$2:$D$101,0)),"Não encontrado"))</f>
        <v/>
      </c>
      <c r="C75" s="9">
        <f>IF(B75="","",SUMIF('Lançamentos'!$C$2:$C$101,B75,'Lançamentos'!$N$2:$N$101))</f>
        <v/>
      </c>
      <c r="D75" s="31">
        <f>IF(B75="","",SUMIF('Lançamentos'!$C$2:$C$101,B75,'Lançamentos'!$R$2:$R$101))</f>
        <v/>
      </c>
      <c r="E75" s="9">
        <f>IF(B75="","",IFERROR(C75/COUNTIF('Lançamentos'!$C$2:$C$101,B75),0))</f>
        <v/>
      </c>
      <c r="F75" s="31">
        <f>IF(A75="","",IFERROR(VLOOKUP(A75,'Lançamentos'!$D$2:$H$101,5,FALSE),"Não encontrado"))</f>
        <v/>
      </c>
      <c r="G75" s="20">
        <f>IF(B75="","",IF(COUNTIFS('Lançamentos'!$C$2:$C$101,B75,'Lançamentos'!$U$2:$U$101,"Pago")=MAX(COUNTIFS('Lançamentos'!$C$2:$C$101,B75,'Lançamentos'!$U$2:$U$101,"Pendente"),COUNTIFS('Lançamentos'!$C$2:$C$101,B75,'Lançamentos'!$U$2:$U$101,"Aprovado"),COUNTIFS('Lançamentos'!$C$2:$C$101,B75,'Lançamentos'!$U$2:$U$101,"Rejeitado"),COUNTIFS('Lançamentos'!$C$2:$C$101,B75,'Lançamentos'!$U$2:$U$101,"Pago")),"Pago",IF(COUNTIFS('Lançamentos'!$C$2:$C$101,B75,'Lançamentos'!$U$2:$U$101,"Aprovado")=MAX(COUNTIFS('Lançamentos'!$C$2:$C$101,B75,'Lançamentos'!$U$2:$U$101,"Pendente"),COUNTIFS('Lançamentos'!$C$2:$C$101,B75,'Lançamentos'!$U$2:$U$101,"Aprovado"),COUNTIFS('Lançamentos'!$C$2:$C$101,B75,'Lançamentos'!$U$2:$U$101,"Rejeitado"),COUNTIFS('Lançamentos'!$C$2:$C$101,B75,'Lançamentos'!$U$2:$U$101,"Pago")),"Aprovado",IF(COUNTIFS('Lançamentos'!$C$2:$C$101,B75,'Lançamentos'!$U$2:$U$101,"Pendente")=MAX(COUNTIFS('Lançamentos'!$C$2:$C$101,B75,'Lançamentos'!$U$2:$U$101,"Pendente"),COUNTIFS('Lançamentos'!$C$2:$C$101,B75,'Lançamentos'!$U$2:$U$101,"Aprovado"),COUNTIFS('Lançamentos'!$C$2:$C$101,B75,'Lançamentos'!$U$2:$U$101,"Rejeitado"),COUNTIFS('Lançamentos'!$C$2:$C$101,B75,'Lançamentos'!$U$2:$U$101,"Pago")),"Pendente","Rejeitado"))))</f>
        <v/>
      </c>
      <c r="H75" s="9">
        <f>IF(B75="","",SUMIF('Lançamentos'!$C$2:$C$101,B75,'Lançamentos'!$K$2:$K$101))</f>
        <v/>
      </c>
      <c r="I75" s="9">
        <f>IF(B75="","",SUMIF('Lançamentos'!$C$2:$C$101,B75,'Lançamentos'!$L$2:$L$101))</f>
        <v/>
      </c>
      <c r="L75" s="20">
        <f>IF(K75="","",COUNTIF('Lançamentos'!$U$2:$U$101,K75))</f>
        <v/>
      </c>
    </row>
    <row r="76" ht="22" customHeight="1">
      <c r="A76" s="2" t="n"/>
      <c r="B76" s="20">
        <f>IF(A76="","",IFERROR(INDEX('Lançamentos'!$C$2:$C$101,MATCH(A76,'Lançamentos'!$D$2:$D$101,0)),"Não encontrado"))</f>
        <v/>
      </c>
      <c r="C76" s="9">
        <f>IF(B76="","",SUMIF('Lançamentos'!$C$2:$C$101,B76,'Lançamentos'!$N$2:$N$101))</f>
        <v/>
      </c>
      <c r="D76" s="31">
        <f>IF(B76="","",SUMIF('Lançamentos'!$C$2:$C$101,B76,'Lançamentos'!$R$2:$R$101))</f>
        <v/>
      </c>
      <c r="E76" s="9">
        <f>IF(B76="","",IFERROR(C76/COUNTIF('Lançamentos'!$C$2:$C$101,B76),0))</f>
        <v/>
      </c>
      <c r="F76" s="31">
        <f>IF(A76="","",IFERROR(VLOOKUP(A76,'Lançamentos'!$D$2:$H$101,5,FALSE),"Não encontrado"))</f>
        <v/>
      </c>
      <c r="G76" s="20">
        <f>IF(B76="","",IF(COUNTIFS('Lançamentos'!$C$2:$C$101,B76,'Lançamentos'!$U$2:$U$101,"Pago")=MAX(COUNTIFS('Lançamentos'!$C$2:$C$101,B76,'Lançamentos'!$U$2:$U$101,"Pendente"),COUNTIFS('Lançamentos'!$C$2:$C$101,B76,'Lançamentos'!$U$2:$U$101,"Aprovado"),COUNTIFS('Lançamentos'!$C$2:$C$101,B76,'Lançamentos'!$U$2:$U$101,"Rejeitado"),COUNTIFS('Lançamentos'!$C$2:$C$101,B76,'Lançamentos'!$U$2:$U$101,"Pago")),"Pago",IF(COUNTIFS('Lançamentos'!$C$2:$C$101,B76,'Lançamentos'!$U$2:$U$101,"Aprovado")=MAX(COUNTIFS('Lançamentos'!$C$2:$C$101,B76,'Lançamentos'!$U$2:$U$101,"Pendente"),COUNTIFS('Lançamentos'!$C$2:$C$101,B76,'Lançamentos'!$U$2:$U$101,"Aprovado"),COUNTIFS('Lançamentos'!$C$2:$C$101,B76,'Lançamentos'!$U$2:$U$101,"Rejeitado"),COUNTIFS('Lançamentos'!$C$2:$C$101,B76,'Lançamentos'!$U$2:$U$101,"Pago")),"Aprovado",IF(COUNTIFS('Lançamentos'!$C$2:$C$101,B76,'Lançamentos'!$U$2:$U$101,"Pendente")=MAX(COUNTIFS('Lançamentos'!$C$2:$C$101,B76,'Lançamentos'!$U$2:$U$101,"Pendente"),COUNTIFS('Lançamentos'!$C$2:$C$101,B76,'Lançamentos'!$U$2:$U$101,"Aprovado"),COUNTIFS('Lançamentos'!$C$2:$C$101,B76,'Lançamentos'!$U$2:$U$101,"Rejeitado"),COUNTIFS('Lançamentos'!$C$2:$C$101,B76,'Lançamentos'!$U$2:$U$101,"Pago")),"Pendente","Rejeitado"))))</f>
        <v/>
      </c>
      <c r="H76" s="9">
        <f>IF(B76="","",SUMIF('Lançamentos'!$C$2:$C$101,B76,'Lançamentos'!$K$2:$K$101))</f>
        <v/>
      </c>
      <c r="I76" s="9">
        <f>IF(B76="","",SUMIF('Lançamentos'!$C$2:$C$101,B76,'Lançamentos'!$L$2:$L$101))</f>
        <v/>
      </c>
      <c r="L76" s="20">
        <f>IF(K76="","",COUNTIF('Lançamentos'!$U$2:$U$101,K76))</f>
        <v/>
      </c>
    </row>
    <row r="77" ht="22" customHeight="1">
      <c r="A77" s="2" t="n"/>
      <c r="B77" s="20">
        <f>IF(A77="","",IFERROR(INDEX('Lançamentos'!$C$2:$C$101,MATCH(A77,'Lançamentos'!$D$2:$D$101,0)),"Não encontrado"))</f>
        <v/>
      </c>
      <c r="C77" s="9">
        <f>IF(B77="","",SUMIF('Lançamentos'!$C$2:$C$101,B77,'Lançamentos'!$N$2:$N$101))</f>
        <v/>
      </c>
      <c r="D77" s="31">
        <f>IF(B77="","",SUMIF('Lançamentos'!$C$2:$C$101,B77,'Lançamentos'!$R$2:$R$101))</f>
        <v/>
      </c>
      <c r="E77" s="9">
        <f>IF(B77="","",IFERROR(C77/COUNTIF('Lançamentos'!$C$2:$C$101,B77),0))</f>
        <v/>
      </c>
      <c r="F77" s="31">
        <f>IF(A77="","",IFERROR(VLOOKUP(A77,'Lançamentos'!$D$2:$H$101,5,FALSE),"Não encontrado"))</f>
        <v/>
      </c>
      <c r="G77" s="20">
        <f>IF(B77="","",IF(COUNTIFS('Lançamentos'!$C$2:$C$101,B77,'Lançamentos'!$U$2:$U$101,"Pago")=MAX(COUNTIFS('Lançamentos'!$C$2:$C$101,B77,'Lançamentos'!$U$2:$U$101,"Pendente"),COUNTIFS('Lançamentos'!$C$2:$C$101,B77,'Lançamentos'!$U$2:$U$101,"Aprovado"),COUNTIFS('Lançamentos'!$C$2:$C$101,B77,'Lançamentos'!$U$2:$U$101,"Rejeitado"),COUNTIFS('Lançamentos'!$C$2:$C$101,B77,'Lançamentos'!$U$2:$U$101,"Pago")),"Pago",IF(COUNTIFS('Lançamentos'!$C$2:$C$101,B77,'Lançamentos'!$U$2:$U$101,"Aprovado")=MAX(COUNTIFS('Lançamentos'!$C$2:$C$101,B77,'Lançamentos'!$U$2:$U$101,"Pendente"),COUNTIFS('Lançamentos'!$C$2:$C$101,B77,'Lançamentos'!$U$2:$U$101,"Aprovado"),COUNTIFS('Lançamentos'!$C$2:$C$101,B77,'Lançamentos'!$U$2:$U$101,"Rejeitado"),COUNTIFS('Lançamentos'!$C$2:$C$101,B77,'Lançamentos'!$U$2:$U$101,"Pago")),"Aprovado",IF(COUNTIFS('Lançamentos'!$C$2:$C$101,B77,'Lançamentos'!$U$2:$U$101,"Pendente")=MAX(COUNTIFS('Lançamentos'!$C$2:$C$101,B77,'Lançamentos'!$U$2:$U$101,"Pendente"),COUNTIFS('Lançamentos'!$C$2:$C$101,B77,'Lançamentos'!$U$2:$U$101,"Aprovado"),COUNTIFS('Lançamentos'!$C$2:$C$101,B77,'Lançamentos'!$U$2:$U$101,"Rejeitado"),COUNTIFS('Lançamentos'!$C$2:$C$101,B77,'Lançamentos'!$U$2:$U$101,"Pago")),"Pendente","Rejeitado"))))</f>
        <v/>
      </c>
      <c r="H77" s="9">
        <f>IF(B77="","",SUMIF('Lançamentos'!$C$2:$C$101,B77,'Lançamentos'!$K$2:$K$101))</f>
        <v/>
      </c>
      <c r="I77" s="9">
        <f>IF(B77="","",SUMIF('Lançamentos'!$C$2:$C$101,B77,'Lançamentos'!$L$2:$L$101))</f>
        <v/>
      </c>
      <c r="L77" s="20">
        <f>IF(K77="","",COUNTIF('Lançamentos'!$U$2:$U$101,K77))</f>
        <v/>
      </c>
    </row>
    <row r="78" ht="22" customHeight="1">
      <c r="A78" s="2" t="n"/>
      <c r="B78" s="20">
        <f>IF(A78="","",IFERROR(INDEX('Lançamentos'!$C$2:$C$101,MATCH(A78,'Lançamentos'!$D$2:$D$101,0)),"Não encontrado"))</f>
        <v/>
      </c>
      <c r="C78" s="9">
        <f>IF(B78="","",SUMIF('Lançamentos'!$C$2:$C$101,B78,'Lançamentos'!$N$2:$N$101))</f>
        <v/>
      </c>
      <c r="D78" s="31">
        <f>IF(B78="","",SUMIF('Lançamentos'!$C$2:$C$101,B78,'Lançamentos'!$R$2:$R$101))</f>
        <v/>
      </c>
      <c r="E78" s="9">
        <f>IF(B78="","",IFERROR(C78/COUNTIF('Lançamentos'!$C$2:$C$101,B78),0))</f>
        <v/>
      </c>
      <c r="F78" s="31">
        <f>IF(A78="","",IFERROR(VLOOKUP(A78,'Lançamentos'!$D$2:$H$101,5,FALSE),"Não encontrado"))</f>
        <v/>
      </c>
      <c r="G78" s="20">
        <f>IF(B78="","",IF(COUNTIFS('Lançamentos'!$C$2:$C$101,B78,'Lançamentos'!$U$2:$U$101,"Pago")=MAX(COUNTIFS('Lançamentos'!$C$2:$C$101,B78,'Lançamentos'!$U$2:$U$101,"Pendente"),COUNTIFS('Lançamentos'!$C$2:$C$101,B78,'Lançamentos'!$U$2:$U$101,"Aprovado"),COUNTIFS('Lançamentos'!$C$2:$C$101,B78,'Lançamentos'!$U$2:$U$101,"Rejeitado"),COUNTIFS('Lançamentos'!$C$2:$C$101,B78,'Lançamentos'!$U$2:$U$101,"Pago")),"Pago",IF(COUNTIFS('Lançamentos'!$C$2:$C$101,B78,'Lançamentos'!$U$2:$U$101,"Aprovado")=MAX(COUNTIFS('Lançamentos'!$C$2:$C$101,B78,'Lançamentos'!$U$2:$U$101,"Pendente"),COUNTIFS('Lançamentos'!$C$2:$C$101,B78,'Lançamentos'!$U$2:$U$101,"Aprovado"),COUNTIFS('Lançamentos'!$C$2:$C$101,B78,'Lançamentos'!$U$2:$U$101,"Rejeitado"),COUNTIFS('Lançamentos'!$C$2:$C$101,B78,'Lançamentos'!$U$2:$U$101,"Pago")),"Aprovado",IF(COUNTIFS('Lançamentos'!$C$2:$C$101,B78,'Lançamentos'!$U$2:$U$101,"Pendente")=MAX(COUNTIFS('Lançamentos'!$C$2:$C$101,B78,'Lançamentos'!$U$2:$U$101,"Pendente"),COUNTIFS('Lançamentos'!$C$2:$C$101,B78,'Lançamentos'!$U$2:$U$101,"Aprovado"),COUNTIFS('Lançamentos'!$C$2:$C$101,B78,'Lançamentos'!$U$2:$U$101,"Rejeitado"),COUNTIFS('Lançamentos'!$C$2:$C$101,B78,'Lançamentos'!$U$2:$U$101,"Pago")),"Pendente","Rejeitado"))))</f>
        <v/>
      </c>
      <c r="H78" s="9">
        <f>IF(B78="","",SUMIF('Lançamentos'!$C$2:$C$101,B78,'Lançamentos'!$K$2:$K$101))</f>
        <v/>
      </c>
      <c r="I78" s="9">
        <f>IF(B78="","",SUMIF('Lançamentos'!$C$2:$C$101,B78,'Lançamentos'!$L$2:$L$101))</f>
        <v/>
      </c>
      <c r="L78" s="20">
        <f>IF(K78="","",COUNTIF('Lançamentos'!$U$2:$U$101,K78))</f>
        <v/>
      </c>
    </row>
    <row r="79" ht="22" customHeight="1">
      <c r="A79" s="2" t="n"/>
      <c r="B79" s="20">
        <f>IF(A79="","",IFERROR(INDEX('Lançamentos'!$C$2:$C$101,MATCH(A79,'Lançamentos'!$D$2:$D$101,0)),"Não encontrado"))</f>
        <v/>
      </c>
      <c r="C79" s="9">
        <f>IF(B79="","",SUMIF('Lançamentos'!$C$2:$C$101,B79,'Lançamentos'!$N$2:$N$101))</f>
        <v/>
      </c>
      <c r="D79" s="31">
        <f>IF(B79="","",SUMIF('Lançamentos'!$C$2:$C$101,B79,'Lançamentos'!$R$2:$R$101))</f>
        <v/>
      </c>
      <c r="E79" s="9">
        <f>IF(B79="","",IFERROR(C79/COUNTIF('Lançamentos'!$C$2:$C$101,B79),0))</f>
        <v/>
      </c>
      <c r="F79" s="31">
        <f>IF(A79="","",IFERROR(VLOOKUP(A79,'Lançamentos'!$D$2:$H$101,5,FALSE),"Não encontrado"))</f>
        <v/>
      </c>
      <c r="G79" s="20">
        <f>IF(B79="","",IF(COUNTIFS('Lançamentos'!$C$2:$C$101,B79,'Lançamentos'!$U$2:$U$101,"Pago")=MAX(COUNTIFS('Lançamentos'!$C$2:$C$101,B79,'Lançamentos'!$U$2:$U$101,"Pendente"),COUNTIFS('Lançamentos'!$C$2:$C$101,B79,'Lançamentos'!$U$2:$U$101,"Aprovado"),COUNTIFS('Lançamentos'!$C$2:$C$101,B79,'Lançamentos'!$U$2:$U$101,"Rejeitado"),COUNTIFS('Lançamentos'!$C$2:$C$101,B79,'Lançamentos'!$U$2:$U$101,"Pago")),"Pago",IF(COUNTIFS('Lançamentos'!$C$2:$C$101,B79,'Lançamentos'!$U$2:$U$101,"Aprovado")=MAX(COUNTIFS('Lançamentos'!$C$2:$C$101,B79,'Lançamentos'!$U$2:$U$101,"Pendente"),COUNTIFS('Lançamentos'!$C$2:$C$101,B79,'Lançamentos'!$U$2:$U$101,"Aprovado"),COUNTIFS('Lançamentos'!$C$2:$C$101,B79,'Lançamentos'!$U$2:$U$101,"Rejeitado"),COUNTIFS('Lançamentos'!$C$2:$C$101,B79,'Lançamentos'!$U$2:$U$101,"Pago")),"Aprovado",IF(COUNTIFS('Lançamentos'!$C$2:$C$101,B79,'Lançamentos'!$U$2:$U$101,"Pendente")=MAX(COUNTIFS('Lançamentos'!$C$2:$C$101,B79,'Lançamentos'!$U$2:$U$101,"Pendente"),COUNTIFS('Lançamentos'!$C$2:$C$101,B79,'Lançamentos'!$U$2:$U$101,"Aprovado"),COUNTIFS('Lançamentos'!$C$2:$C$101,B79,'Lançamentos'!$U$2:$U$101,"Rejeitado"),COUNTIFS('Lançamentos'!$C$2:$C$101,B79,'Lançamentos'!$U$2:$U$101,"Pago")),"Pendente","Rejeitado"))))</f>
        <v/>
      </c>
      <c r="H79" s="9">
        <f>IF(B79="","",SUMIF('Lançamentos'!$C$2:$C$101,B79,'Lançamentos'!$K$2:$K$101))</f>
        <v/>
      </c>
      <c r="I79" s="9">
        <f>IF(B79="","",SUMIF('Lançamentos'!$C$2:$C$101,B79,'Lançamentos'!$L$2:$L$101))</f>
        <v/>
      </c>
      <c r="L79" s="20">
        <f>IF(K79="","",COUNTIF('Lançamentos'!$U$2:$U$101,K79))</f>
        <v/>
      </c>
    </row>
    <row r="80" ht="22" customHeight="1">
      <c r="A80" s="2" t="n"/>
      <c r="B80" s="20">
        <f>IF(A80="","",IFERROR(INDEX('Lançamentos'!$C$2:$C$101,MATCH(A80,'Lançamentos'!$D$2:$D$101,0)),"Não encontrado"))</f>
        <v/>
      </c>
      <c r="C80" s="9">
        <f>IF(B80="","",SUMIF('Lançamentos'!$C$2:$C$101,B80,'Lançamentos'!$N$2:$N$101))</f>
        <v/>
      </c>
      <c r="D80" s="31">
        <f>IF(B80="","",SUMIF('Lançamentos'!$C$2:$C$101,B80,'Lançamentos'!$R$2:$R$101))</f>
        <v/>
      </c>
      <c r="E80" s="9">
        <f>IF(B80="","",IFERROR(C80/COUNTIF('Lançamentos'!$C$2:$C$101,B80),0))</f>
        <v/>
      </c>
      <c r="F80" s="31">
        <f>IF(A80="","",IFERROR(VLOOKUP(A80,'Lançamentos'!$D$2:$H$101,5,FALSE),"Não encontrado"))</f>
        <v/>
      </c>
      <c r="G80" s="20">
        <f>IF(B80="","",IF(COUNTIFS('Lançamentos'!$C$2:$C$101,B80,'Lançamentos'!$U$2:$U$101,"Pago")=MAX(COUNTIFS('Lançamentos'!$C$2:$C$101,B80,'Lançamentos'!$U$2:$U$101,"Pendente"),COUNTIFS('Lançamentos'!$C$2:$C$101,B80,'Lançamentos'!$U$2:$U$101,"Aprovado"),COUNTIFS('Lançamentos'!$C$2:$C$101,B80,'Lançamentos'!$U$2:$U$101,"Rejeitado"),COUNTIFS('Lançamentos'!$C$2:$C$101,B80,'Lançamentos'!$U$2:$U$101,"Pago")),"Pago",IF(COUNTIFS('Lançamentos'!$C$2:$C$101,B80,'Lançamentos'!$U$2:$U$101,"Aprovado")=MAX(COUNTIFS('Lançamentos'!$C$2:$C$101,B80,'Lançamentos'!$U$2:$U$101,"Pendente"),COUNTIFS('Lançamentos'!$C$2:$C$101,B80,'Lançamentos'!$U$2:$U$101,"Aprovado"),COUNTIFS('Lançamentos'!$C$2:$C$101,B80,'Lançamentos'!$U$2:$U$101,"Rejeitado"),COUNTIFS('Lançamentos'!$C$2:$C$101,B80,'Lançamentos'!$U$2:$U$101,"Pago")),"Aprovado",IF(COUNTIFS('Lançamentos'!$C$2:$C$101,B80,'Lançamentos'!$U$2:$U$101,"Pendente")=MAX(COUNTIFS('Lançamentos'!$C$2:$C$101,B80,'Lançamentos'!$U$2:$U$101,"Pendente"),COUNTIFS('Lançamentos'!$C$2:$C$101,B80,'Lançamentos'!$U$2:$U$101,"Aprovado"),COUNTIFS('Lançamentos'!$C$2:$C$101,B80,'Lançamentos'!$U$2:$U$101,"Rejeitado"),COUNTIFS('Lançamentos'!$C$2:$C$101,B80,'Lançamentos'!$U$2:$U$101,"Pago")),"Pendente","Rejeitado"))))</f>
        <v/>
      </c>
      <c r="H80" s="9">
        <f>IF(B80="","",SUMIF('Lançamentos'!$C$2:$C$101,B80,'Lançamentos'!$K$2:$K$101))</f>
        <v/>
      </c>
      <c r="I80" s="9">
        <f>IF(B80="","",SUMIF('Lançamentos'!$C$2:$C$101,B80,'Lançamentos'!$L$2:$L$101))</f>
        <v/>
      </c>
      <c r="L80" s="20">
        <f>IF(K80="","",COUNTIF('Lançamentos'!$U$2:$U$101,K80))</f>
        <v/>
      </c>
    </row>
    <row r="81" ht="22" customHeight="1">
      <c r="A81" s="2" t="n"/>
      <c r="B81" s="20">
        <f>IF(A81="","",IFERROR(INDEX('Lançamentos'!$C$2:$C$101,MATCH(A81,'Lançamentos'!$D$2:$D$101,0)),"Não encontrado"))</f>
        <v/>
      </c>
      <c r="C81" s="9">
        <f>IF(B81="","",SUMIF('Lançamentos'!$C$2:$C$101,B81,'Lançamentos'!$N$2:$N$101))</f>
        <v/>
      </c>
      <c r="D81" s="31">
        <f>IF(B81="","",SUMIF('Lançamentos'!$C$2:$C$101,B81,'Lançamentos'!$R$2:$R$101))</f>
        <v/>
      </c>
      <c r="E81" s="9">
        <f>IF(B81="","",IFERROR(C81/COUNTIF('Lançamentos'!$C$2:$C$101,B81),0))</f>
        <v/>
      </c>
      <c r="F81" s="31">
        <f>IF(A81="","",IFERROR(VLOOKUP(A81,'Lançamentos'!$D$2:$H$101,5,FALSE),"Não encontrado"))</f>
        <v/>
      </c>
      <c r="G81" s="20">
        <f>IF(B81="","",IF(COUNTIFS('Lançamentos'!$C$2:$C$101,B81,'Lançamentos'!$U$2:$U$101,"Pago")=MAX(COUNTIFS('Lançamentos'!$C$2:$C$101,B81,'Lançamentos'!$U$2:$U$101,"Pendente"),COUNTIFS('Lançamentos'!$C$2:$C$101,B81,'Lançamentos'!$U$2:$U$101,"Aprovado"),COUNTIFS('Lançamentos'!$C$2:$C$101,B81,'Lançamentos'!$U$2:$U$101,"Rejeitado"),COUNTIFS('Lançamentos'!$C$2:$C$101,B81,'Lançamentos'!$U$2:$U$101,"Pago")),"Pago",IF(COUNTIFS('Lançamentos'!$C$2:$C$101,B81,'Lançamentos'!$U$2:$U$101,"Aprovado")=MAX(COUNTIFS('Lançamentos'!$C$2:$C$101,B81,'Lançamentos'!$U$2:$U$101,"Pendente"),COUNTIFS('Lançamentos'!$C$2:$C$101,B81,'Lançamentos'!$U$2:$U$101,"Aprovado"),COUNTIFS('Lançamentos'!$C$2:$C$101,B81,'Lançamentos'!$U$2:$U$101,"Rejeitado"),COUNTIFS('Lançamentos'!$C$2:$C$101,B81,'Lançamentos'!$U$2:$U$101,"Pago")),"Aprovado",IF(COUNTIFS('Lançamentos'!$C$2:$C$101,B81,'Lançamentos'!$U$2:$U$101,"Pendente")=MAX(COUNTIFS('Lançamentos'!$C$2:$C$101,B81,'Lançamentos'!$U$2:$U$101,"Pendente"),COUNTIFS('Lançamentos'!$C$2:$C$101,B81,'Lançamentos'!$U$2:$U$101,"Aprovado"),COUNTIFS('Lançamentos'!$C$2:$C$101,B81,'Lançamentos'!$U$2:$U$101,"Rejeitado"),COUNTIFS('Lançamentos'!$C$2:$C$101,B81,'Lançamentos'!$U$2:$U$101,"Pago")),"Pendente","Rejeitado"))))</f>
        <v/>
      </c>
      <c r="H81" s="9">
        <f>IF(B81="","",SUMIF('Lançamentos'!$C$2:$C$101,B81,'Lançamentos'!$K$2:$K$101))</f>
        <v/>
      </c>
      <c r="I81" s="9">
        <f>IF(B81="","",SUMIF('Lançamentos'!$C$2:$C$101,B81,'Lançamentos'!$L$2:$L$101))</f>
        <v/>
      </c>
      <c r="L81" s="20">
        <f>IF(K81="","",COUNTIF('Lançamentos'!$U$2:$U$101,K81))</f>
        <v/>
      </c>
    </row>
    <row r="82" ht="22" customHeight="1">
      <c r="A82" s="2" t="n"/>
      <c r="B82" s="20">
        <f>IF(A82="","",IFERROR(INDEX('Lançamentos'!$C$2:$C$101,MATCH(A82,'Lançamentos'!$D$2:$D$101,0)),"Não encontrado"))</f>
        <v/>
      </c>
      <c r="C82" s="9">
        <f>IF(B82="","",SUMIF('Lançamentos'!$C$2:$C$101,B82,'Lançamentos'!$N$2:$N$101))</f>
        <v/>
      </c>
      <c r="D82" s="31">
        <f>IF(B82="","",SUMIF('Lançamentos'!$C$2:$C$101,B82,'Lançamentos'!$R$2:$R$101))</f>
        <v/>
      </c>
      <c r="E82" s="9">
        <f>IF(B82="","",IFERROR(C82/COUNTIF('Lançamentos'!$C$2:$C$101,B82),0))</f>
        <v/>
      </c>
      <c r="F82" s="31">
        <f>IF(A82="","",IFERROR(VLOOKUP(A82,'Lançamentos'!$D$2:$H$101,5,FALSE),"Não encontrado"))</f>
        <v/>
      </c>
      <c r="G82" s="20">
        <f>IF(B82="","",IF(COUNTIFS('Lançamentos'!$C$2:$C$101,B82,'Lançamentos'!$U$2:$U$101,"Pago")=MAX(COUNTIFS('Lançamentos'!$C$2:$C$101,B82,'Lançamentos'!$U$2:$U$101,"Pendente"),COUNTIFS('Lançamentos'!$C$2:$C$101,B82,'Lançamentos'!$U$2:$U$101,"Aprovado"),COUNTIFS('Lançamentos'!$C$2:$C$101,B82,'Lançamentos'!$U$2:$U$101,"Rejeitado"),COUNTIFS('Lançamentos'!$C$2:$C$101,B82,'Lançamentos'!$U$2:$U$101,"Pago")),"Pago",IF(COUNTIFS('Lançamentos'!$C$2:$C$101,B82,'Lançamentos'!$U$2:$U$101,"Aprovado")=MAX(COUNTIFS('Lançamentos'!$C$2:$C$101,B82,'Lançamentos'!$U$2:$U$101,"Pendente"),COUNTIFS('Lançamentos'!$C$2:$C$101,B82,'Lançamentos'!$U$2:$U$101,"Aprovado"),COUNTIFS('Lançamentos'!$C$2:$C$101,B82,'Lançamentos'!$U$2:$U$101,"Rejeitado"),COUNTIFS('Lançamentos'!$C$2:$C$101,B82,'Lançamentos'!$U$2:$U$101,"Pago")),"Aprovado",IF(COUNTIFS('Lançamentos'!$C$2:$C$101,B82,'Lançamentos'!$U$2:$U$101,"Pendente")=MAX(COUNTIFS('Lançamentos'!$C$2:$C$101,B82,'Lançamentos'!$U$2:$U$101,"Pendente"),COUNTIFS('Lançamentos'!$C$2:$C$101,B82,'Lançamentos'!$U$2:$U$101,"Aprovado"),COUNTIFS('Lançamentos'!$C$2:$C$101,B82,'Lançamentos'!$U$2:$U$101,"Rejeitado"),COUNTIFS('Lançamentos'!$C$2:$C$101,B82,'Lançamentos'!$U$2:$U$101,"Pago")),"Pendente","Rejeitado"))))</f>
        <v/>
      </c>
      <c r="H82" s="9">
        <f>IF(B82="","",SUMIF('Lançamentos'!$C$2:$C$101,B82,'Lançamentos'!$K$2:$K$101))</f>
        <v/>
      </c>
      <c r="I82" s="9">
        <f>IF(B82="","",SUMIF('Lançamentos'!$C$2:$C$101,B82,'Lançamentos'!$L$2:$L$101))</f>
        <v/>
      </c>
      <c r="L82" s="20">
        <f>IF(K82="","",COUNTIF('Lançamentos'!$U$2:$U$101,K82))</f>
        <v/>
      </c>
    </row>
    <row r="83" ht="22" customHeight="1">
      <c r="A83" s="2" t="n"/>
      <c r="B83" s="20">
        <f>IF(A83="","",IFERROR(INDEX('Lançamentos'!$C$2:$C$101,MATCH(A83,'Lançamentos'!$D$2:$D$101,0)),"Não encontrado"))</f>
        <v/>
      </c>
      <c r="C83" s="9">
        <f>IF(B83="","",SUMIF('Lançamentos'!$C$2:$C$101,B83,'Lançamentos'!$N$2:$N$101))</f>
        <v/>
      </c>
      <c r="D83" s="31">
        <f>IF(B83="","",SUMIF('Lançamentos'!$C$2:$C$101,B83,'Lançamentos'!$R$2:$R$101))</f>
        <v/>
      </c>
      <c r="E83" s="9">
        <f>IF(B83="","",IFERROR(C83/COUNTIF('Lançamentos'!$C$2:$C$101,B83),0))</f>
        <v/>
      </c>
      <c r="F83" s="31">
        <f>IF(A83="","",IFERROR(VLOOKUP(A83,'Lançamentos'!$D$2:$H$101,5,FALSE),"Não encontrado"))</f>
        <v/>
      </c>
      <c r="G83" s="20">
        <f>IF(B83="","",IF(COUNTIFS('Lançamentos'!$C$2:$C$101,B83,'Lançamentos'!$U$2:$U$101,"Pago")=MAX(COUNTIFS('Lançamentos'!$C$2:$C$101,B83,'Lançamentos'!$U$2:$U$101,"Pendente"),COUNTIFS('Lançamentos'!$C$2:$C$101,B83,'Lançamentos'!$U$2:$U$101,"Aprovado"),COUNTIFS('Lançamentos'!$C$2:$C$101,B83,'Lançamentos'!$U$2:$U$101,"Rejeitado"),COUNTIFS('Lançamentos'!$C$2:$C$101,B83,'Lançamentos'!$U$2:$U$101,"Pago")),"Pago",IF(COUNTIFS('Lançamentos'!$C$2:$C$101,B83,'Lançamentos'!$U$2:$U$101,"Aprovado")=MAX(COUNTIFS('Lançamentos'!$C$2:$C$101,B83,'Lançamentos'!$U$2:$U$101,"Pendente"),COUNTIFS('Lançamentos'!$C$2:$C$101,B83,'Lançamentos'!$U$2:$U$101,"Aprovado"),COUNTIFS('Lançamentos'!$C$2:$C$101,B83,'Lançamentos'!$U$2:$U$101,"Rejeitado"),COUNTIFS('Lançamentos'!$C$2:$C$101,B83,'Lançamentos'!$U$2:$U$101,"Pago")),"Aprovado",IF(COUNTIFS('Lançamentos'!$C$2:$C$101,B83,'Lançamentos'!$U$2:$U$101,"Pendente")=MAX(COUNTIFS('Lançamentos'!$C$2:$C$101,B83,'Lançamentos'!$U$2:$U$101,"Pendente"),COUNTIFS('Lançamentos'!$C$2:$C$101,B83,'Lançamentos'!$U$2:$U$101,"Aprovado"),COUNTIFS('Lançamentos'!$C$2:$C$101,B83,'Lançamentos'!$U$2:$U$101,"Rejeitado"),COUNTIFS('Lançamentos'!$C$2:$C$101,B83,'Lançamentos'!$U$2:$U$101,"Pago")),"Pendente","Rejeitado"))))</f>
        <v/>
      </c>
      <c r="H83" s="9">
        <f>IF(B83="","",SUMIF('Lançamentos'!$C$2:$C$101,B83,'Lançamentos'!$K$2:$K$101))</f>
        <v/>
      </c>
      <c r="I83" s="9">
        <f>IF(B83="","",SUMIF('Lançamentos'!$C$2:$C$101,B83,'Lançamentos'!$L$2:$L$101))</f>
        <v/>
      </c>
      <c r="L83" s="20">
        <f>IF(K83="","",COUNTIF('Lançamentos'!$U$2:$U$101,K83))</f>
        <v/>
      </c>
    </row>
    <row r="84" ht="22" customHeight="1">
      <c r="A84" s="2" t="n"/>
      <c r="B84" s="20">
        <f>IF(A84="","",IFERROR(INDEX('Lançamentos'!$C$2:$C$101,MATCH(A84,'Lançamentos'!$D$2:$D$101,0)),"Não encontrado"))</f>
        <v/>
      </c>
      <c r="C84" s="9">
        <f>IF(B84="","",SUMIF('Lançamentos'!$C$2:$C$101,B84,'Lançamentos'!$N$2:$N$101))</f>
        <v/>
      </c>
      <c r="D84" s="31">
        <f>IF(B84="","",SUMIF('Lançamentos'!$C$2:$C$101,B84,'Lançamentos'!$R$2:$R$101))</f>
        <v/>
      </c>
      <c r="E84" s="9">
        <f>IF(B84="","",IFERROR(C84/COUNTIF('Lançamentos'!$C$2:$C$101,B84),0))</f>
        <v/>
      </c>
      <c r="F84" s="31">
        <f>IF(A84="","",IFERROR(VLOOKUP(A84,'Lançamentos'!$D$2:$H$101,5,FALSE),"Não encontrado"))</f>
        <v/>
      </c>
      <c r="G84" s="20">
        <f>IF(B84="","",IF(COUNTIFS('Lançamentos'!$C$2:$C$101,B84,'Lançamentos'!$U$2:$U$101,"Pago")=MAX(COUNTIFS('Lançamentos'!$C$2:$C$101,B84,'Lançamentos'!$U$2:$U$101,"Pendente"),COUNTIFS('Lançamentos'!$C$2:$C$101,B84,'Lançamentos'!$U$2:$U$101,"Aprovado"),COUNTIFS('Lançamentos'!$C$2:$C$101,B84,'Lançamentos'!$U$2:$U$101,"Rejeitado"),COUNTIFS('Lançamentos'!$C$2:$C$101,B84,'Lançamentos'!$U$2:$U$101,"Pago")),"Pago",IF(COUNTIFS('Lançamentos'!$C$2:$C$101,B84,'Lançamentos'!$U$2:$U$101,"Aprovado")=MAX(COUNTIFS('Lançamentos'!$C$2:$C$101,B84,'Lançamentos'!$U$2:$U$101,"Pendente"),COUNTIFS('Lançamentos'!$C$2:$C$101,B84,'Lançamentos'!$U$2:$U$101,"Aprovado"),COUNTIFS('Lançamentos'!$C$2:$C$101,B84,'Lançamentos'!$U$2:$U$101,"Rejeitado"),COUNTIFS('Lançamentos'!$C$2:$C$101,B84,'Lançamentos'!$U$2:$U$101,"Pago")),"Aprovado",IF(COUNTIFS('Lançamentos'!$C$2:$C$101,B84,'Lançamentos'!$U$2:$U$101,"Pendente")=MAX(COUNTIFS('Lançamentos'!$C$2:$C$101,B84,'Lançamentos'!$U$2:$U$101,"Pendente"),COUNTIFS('Lançamentos'!$C$2:$C$101,B84,'Lançamentos'!$U$2:$U$101,"Aprovado"),COUNTIFS('Lançamentos'!$C$2:$C$101,B84,'Lançamentos'!$U$2:$U$101,"Rejeitado"),COUNTIFS('Lançamentos'!$C$2:$C$101,B84,'Lançamentos'!$U$2:$U$101,"Pago")),"Pendente","Rejeitado"))))</f>
        <v/>
      </c>
      <c r="H84" s="9">
        <f>IF(B84="","",SUMIF('Lançamentos'!$C$2:$C$101,B84,'Lançamentos'!$K$2:$K$101))</f>
        <v/>
      </c>
      <c r="I84" s="9">
        <f>IF(B84="","",SUMIF('Lançamentos'!$C$2:$C$101,B84,'Lançamentos'!$L$2:$L$101))</f>
        <v/>
      </c>
      <c r="L84" s="20">
        <f>IF(K84="","",COUNTIF('Lançamentos'!$U$2:$U$101,K84))</f>
        <v/>
      </c>
    </row>
    <row r="85" ht="22" customHeight="1">
      <c r="A85" s="2" t="n"/>
      <c r="B85" s="20">
        <f>IF(A85="","",IFERROR(INDEX('Lançamentos'!$C$2:$C$101,MATCH(A85,'Lançamentos'!$D$2:$D$101,0)),"Não encontrado"))</f>
        <v/>
      </c>
      <c r="C85" s="9">
        <f>IF(B85="","",SUMIF('Lançamentos'!$C$2:$C$101,B85,'Lançamentos'!$N$2:$N$101))</f>
        <v/>
      </c>
      <c r="D85" s="31">
        <f>IF(B85="","",SUMIF('Lançamentos'!$C$2:$C$101,B85,'Lançamentos'!$R$2:$R$101))</f>
        <v/>
      </c>
      <c r="E85" s="9">
        <f>IF(B85="","",IFERROR(C85/COUNTIF('Lançamentos'!$C$2:$C$101,B85),0))</f>
        <v/>
      </c>
      <c r="F85" s="31">
        <f>IF(A85="","",IFERROR(VLOOKUP(A85,'Lançamentos'!$D$2:$H$101,5,FALSE),"Não encontrado"))</f>
        <v/>
      </c>
      <c r="G85" s="20">
        <f>IF(B85="","",IF(COUNTIFS('Lançamentos'!$C$2:$C$101,B85,'Lançamentos'!$U$2:$U$101,"Pago")=MAX(COUNTIFS('Lançamentos'!$C$2:$C$101,B85,'Lançamentos'!$U$2:$U$101,"Pendente"),COUNTIFS('Lançamentos'!$C$2:$C$101,B85,'Lançamentos'!$U$2:$U$101,"Aprovado"),COUNTIFS('Lançamentos'!$C$2:$C$101,B85,'Lançamentos'!$U$2:$U$101,"Rejeitado"),COUNTIFS('Lançamentos'!$C$2:$C$101,B85,'Lançamentos'!$U$2:$U$101,"Pago")),"Pago",IF(COUNTIFS('Lançamentos'!$C$2:$C$101,B85,'Lançamentos'!$U$2:$U$101,"Aprovado")=MAX(COUNTIFS('Lançamentos'!$C$2:$C$101,B85,'Lançamentos'!$U$2:$U$101,"Pendente"),COUNTIFS('Lançamentos'!$C$2:$C$101,B85,'Lançamentos'!$U$2:$U$101,"Aprovado"),COUNTIFS('Lançamentos'!$C$2:$C$101,B85,'Lançamentos'!$U$2:$U$101,"Rejeitado"),COUNTIFS('Lançamentos'!$C$2:$C$101,B85,'Lançamentos'!$U$2:$U$101,"Pago")),"Aprovado",IF(COUNTIFS('Lançamentos'!$C$2:$C$101,B85,'Lançamentos'!$U$2:$U$101,"Pendente")=MAX(COUNTIFS('Lançamentos'!$C$2:$C$101,B85,'Lançamentos'!$U$2:$U$101,"Pendente"),COUNTIFS('Lançamentos'!$C$2:$C$101,B85,'Lançamentos'!$U$2:$U$101,"Aprovado"),COUNTIFS('Lançamentos'!$C$2:$C$101,B85,'Lançamentos'!$U$2:$U$101,"Rejeitado"),COUNTIFS('Lançamentos'!$C$2:$C$101,B85,'Lançamentos'!$U$2:$U$101,"Pago")),"Pendente","Rejeitado"))))</f>
        <v/>
      </c>
      <c r="H85" s="9">
        <f>IF(B85="","",SUMIF('Lançamentos'!$C$2:$C$101,B85,'Lançamentos'!$K$2:$K$101))</f>
        <v/>
      </c>
      <c r="I85" s="9">
        <f>IF(B85="","",SUMIF('Lançamentos'!$C$2:$C$101,B85,'Lançamentos'!$L$2:$L$101))</f>
        <v/>
      </c>
      <c r="L85" s="20">
        <f>IF(K85="","",COUNTIF('Lançamentos'!$U$2:$U$101,K85))</f>
        <v/>
      </c>
    </row>
    <row r="86" ht="22" customHeight="1">
      <c r="A86" s="2" t="n"/>
      <c r="B86" s="20">
        <f>IF(A86="","",IFERROR(INDEX('Lançamentos'!$C$2:$C$101,MATCH(A86,'Lançamentos'!$D$2:$D$101,0)),"Não encontrado"))</f>
        <v/>
      </c>
      <c r="C86" s="9">
        <f>IF(B86="","",SUMIF('Lançamentos'!$C$2:$C$101,B86,'Lançamentos'!$N$2:$N$101))</f>
        <v/>
      </c>
      <c r="D86" s="31">
        <f>IF(B86="","",SUMIF('Lançamentos'!$C$2:$C$101,B86,'Lançamentos'!$R$2:$R$101))</f>
        <v/>
      </c>
      <c r="E86" s="9">
        <f>IF(B86="","",IFERROR(C86/COUNTIF('Lançamentos'!$C$2:$C$101,B86),0))</f>
        <v/>
      </c>
      <c r="F86" s="31">
        <f>IF(A86="","",IFERROR(VLOOKUP(A86,'Lançamentos'!$D$2:$H$101,5,FALSE),"Não encontrado"))</f>
        <v/>
      </c>
      <c r="G86" s="20">
        <f>IF(B86="","",IF(COUNTIFS('Lançamentos'!$C$2:$C$101,B86,'Lançamentos'!$U$2:$U$101,"Pago")=MAX(COUNTIFS('Lançamentos'!$C$2:$C$101,B86,'Lançamentos'!$U$2:$U$101,"Pendente"),COUNTIFS('Lançamentos'!$C$2:$C$101,B86,'Lançamentos'!$U$2:$U$101,"Aprovado"),COUNTIFS('Lançamentos'!$C$2:$C$101,B86,'Lançamentos'!$U$2:$U$101,"Rejeitado"),COUNTIFS('Lançamentos'!$C$2:$C$101,B86,'Lançamentos'!$U$2:$U$101,"Pago")),"Pago",IF(COUNTIFS('Lançamentos'!$C$2:$C$101,B86,'Lançamentos'!$U$2:$U$101,"Aprovado")=MAX(COUNTIFS('Lançamentos'!$C$2:$C$101,B86,'Lançamentos'!$U$2:$U$101,"Pendente"),COUNTIFS('Lançamentos'!$C$2:$C$101,B86,'Lançamentos'!$U$2:$U$101,"Aprovado"),COUNTIFS('Lançamentos'!$C$2:$C$101,B86,'Lançamentos'!$U$2:$U$101,"Rejeitado"),COUNTIFS('Lançamentos'!$C$2:$C$101,B86,'Lançamentos'!$U$2:$U$101,"Pago")),"Aprovado",IF(COUNTIFS('Lançamentos'!$C$2:$C$101,B86,'Lançamentos'!$U$2:$U$101,"Pendente")=MAX(COUNTIFS('Lançamentos'!$C$2:$C$101,B86,'Lançamentos'!$U$2:$U$101,"Pendente"),COUNTIFS('Lançamentos'!$C$2:$C$101,B86,'Lançamentos'!$U$2:$U$101,"Aprovado"),COUNTIFS('Lançamentos'!$C$2:$C$101,B86,'Lançamentos'!$U$2:$U$101,"Rejeitado"),COUNTIFS('Lançamentos'!$C$2:$C$101,B86,'Lançamentos'!$U$2:$U$101,"Pago")),"Pendente","Rejeitado"))))</f>
        <v/>
      </c>
      <c r="H86" s="9">
        <f>IF(B86="","",SUMIF('Lançamentos'!$C$2:$C$101,B86,'Lançamentos'!$K$2:$K$101))</f>
        <v/>
      </c>
      <c r="I86" s="9">
        <f>IF(B86="","",SUMIF('Lançamentos'!$C$2:$C$101,B86,'Lançamentos'!$L$2:$L$101))</f>
        <v/>
      </c>
      <c r="L86" s="20">
        <f>IF(K86="","",COUNTIF('Lançamentos'!$U$2:$U$101,K86))</f>
        <v/>
      </c>
    </row>
    <row r="87" ht="22" customHeight="1">
      <c r="A87" s="2" t="n"/>
      <c r="B87" s="20">
        <f>IF(A87="","",IFERROR(INDEX('Lançamentos'!$C$2:$C$101,MATCH(A87,'Lançamentos'!$D$2:$D$101,0)),"Não encontrado"))</f>
        <v/>
      </c>
      <c r="C87" s="9">
        <f>IF(B87="","",SUMIF('Lançamentos'!$C$2:$C$101,B87,'Lançamentos'!$N$2:$N$101))</f>
        <v/>
      </c>
      <c r="D87" s="31">
        <f>IF(B87="","",SUMIF('Lançamentos'!$C$2:$C$101,B87,'Lançamentos'!$R$2:$R$101))</f>
        <v/>
      </c>
      <c r="E87" s="9">
        <f>IF(B87="","",IFERROR(C87/COUNTIF('Lançamentos'!$C$2:$C$101,B87),0))</f>
        <v/>
      </c>
      <c r="F87" s="31">
        <f>IF(A87="","",IFERROR(VLOOKUP(A87,'Lançamentos'!$D$2:$H$101,5,FALSE),"Não encontrado"))</f>
        <v/>
      </c>
      <c r="G87" s="20">
        <f>IF(B87="","",IF(COUNTIFS('Lançamentos'!$C$2:$C$101,B87,'Lançamentos'!$U$2:$U$101,"Pago")=MAX(COUNTIFS('Lançamentos'!$C$2:$C$101,B87,'Lançamentos'!$U$2:$U$101,"Pendente"),COUNTIFS('Lançamentos'!$C$2:$C$101,B87,'Lançamentos'!$U$2:$U$101,"Aprovado"),COUNTIFS('Lançamentos'!$C$2:$C$101,B87,'Lançamentos'!$U$2:$U$101,"Rejeitado"),COUNTIFS('Lançamentos'!$C$2:$C$101,B87,'Lançamentos'!$U$2:$U$101,"Pago")),"Pago",IF(COUNTIFS('Lançamentos'!$C$2:$C$101,B87,'Lançamentos'!$U$2:$U$101,"Aprovado")=MAX(COUNTIFS('Lançamentos'!$C$2:$C$101,B87,'Lançamentos'!$U$2:$U$101,"Pendente"),COUNTIFS('Lançamentos'!$C$2:$C$101,B87,'Lançamentos'!$U$2:$U$101,"Aprovado"),COUNTIFS('Lançamentos'!$C$2:$C$101,B87,'Lançamentos'!$U$2:$U$101,"Rejeitado"),COUNTIFS('Lançamentos'!$C$2:$C$101,B87,'Lançamentos'!$U$2:$U$101,"Pago")),"Aprovado",IF(COUNTIFS('Lançamentos'!$C$2:$C$101,B87,'Lançamentos'!$U$2:$U$101,"Pendente")=MAX(COUNTIFS('Lançamentos'!$C$2:$C$101,B87,'Lançamentos'!$U$2:$U$101,"Pendente"),COUNTIFS('Lançamentos'!$C$2:$C$101,B87,'Lançamentos'!$U$2:$U$101,"Aprovado"),COUNTIFS('Lançamentos'!$C$2:$C$101,B87,'Lançamentos'!$U$2:$U$101,"Rejeitado"),COUNTIFS('Lançamentos'!$C$2:$C$101,B87,'Lançamentos'!$U$2:$U$101,"Pago")),"Pendente","Rejeitado"))))</f>
        <v/>
      </c>
      <c r="H87" s="9">
        <f>IF(B87="","",SUMIF('Lançamentos'!$C$2:$C$101,B87,'Lançamentos'!$K$2:$K$101))</f>
        <v/>
      </c>
      <c r="I87" s="9">
        <f>IF(B87="","",SUMIF('Lançamentos'!$C$2:$C$101,B87,'Lançamentos'!$L$2:$L$101))</f>
        <v/>
      </c>
      <c r="L87" s="20">
        <f>IF(K87="","",COUNTIF('Lançamentos'!$U$2:$U$101,K87))</f>
        <v/>
      </c>
    </row>
    <row r="88" ht="22" customHeight="1">
      <c r="A88" s="2" t="n"/>
      <c r="B88" s="20">
        <f>IF(A88="","",IFERROR(INDEX('Lançamentos'!$C$2:$C$101,MATCH(A88,'Lançamentos'!$D$2:$D$101,0)),"Não encontrado"))</f>
        <v/>
      </c>
      <c r="C88" s="9">
        <f>IF(B88="","",SUMIF('Lançamentos'!$C$2:$C$101,B88,'Lançamentos'!$N$2:$N$101))</f>
        <v/>
      </c>
      <c r="D88" s="31">
        <f>IF(B88="","",SUMIF('Lançamentos'!$C$2:$C$101,B88,'Lançamentos'!$R$2:$R$101))</f>
        <v/>
      </c>
      <c r="E88" s="9">
        <f>IF(B88="","",IFERROR(C88/COUNTIF('Lançamentos'!$C$2:$C$101,B88),0))</f>
        <v/>
      </c>
      <c r="F88" s="31">
        <f>IF(A88="","",IFERROR(VLOOKUP(A88,'Lançamentos'!$D$2:$H$101,5,FALSE),"Não encontrado"))</f>
        <v/>
      </c>
      <c r="G88" s="20">
        <f>IF(B88="","",IF(COUNTIFS('Lançamentos'!$C$2:$C$101,B88,'Lançamentos'!$U$2:$U$101,"Pago")=MAX(COUNTIFS('Lançamentos'!$C$2:$C$101,B88,'Lançamentos'!$U$2:$U$101,"Pendente"),COUNTIFS('Lançamentos'!$C$2:$C$101,B88,'Lançamentos'!$U$2:$U$101,"Aprovado"),COUNTIFS('Lançamentos'!$C$2:$C$101,B88,'Lançamentos'!$U$2:$U$101,"Rejeitado"),COUNTIFS('Lançamentos'!$C$2:$C$101,B88,'Lançamentos'!$U$2:$U$101,"Pago")),"Pago",IF(COUNTIFS('Lançamentos'!$C$2:$C$101,B88,'Lançamentos'!$U$2:$U$101,"Aprovado")=MAX(COUNTIFS('Lançamentos'!$C$2:$C$101,B88,'Lançamentos'!$U$2:$U$101,"Pendente"),COUNTIFS('Lançamentos'!$C$2:$C$101,B88,'Lançamentos'!$U$2:$U$101,"Aprovado"),COUNTIFS('Lançamentos'!$C$2:$C$101,B88,'Lançamentos'!$U$2:$U$101,"Rejeitado"),COUNTIFS('Lançamentos'!$C$2:$C$101,B88,'Lançamentos'!$U$2:$U$101,"Pago")),"Aprovado",IF(COUNTIFS('Lançamentos'!$C$2:$C$101,B88,'Lançamentos'!$U$2:$U$101,"Pendente")=MAX(COUNTIFS('Lançamentos'!$C$2:$C$101,B88,'Lançamentos'!$U$2:$U$101,"Pendente"),COUNTIFS('Lançamentos'!$C$2:$C$101,B88,'Lançamentos'!$U$2:$U$101,"Aprovado"),COUNTIFS('Lançamentos'!$C$2:$C$101,B88,'Lançamentos'!$U$2:$U$101,"Rejeitado"),COUNTIFS('Lançamentos'!$C$2:$C$101,B88,'Lançamentos'!$U$2:$U$101,"Pago")),"Pendente","Rejeitado"))))</f>
        <v/>
      </c>
      <c r="H88" s="9">
        <f>IF(B88="","",SUMIF('Lançamentos'!$C$2:$C$101,B88,'Lançamentos'!$K$2:$K$101))</f>
        <v/>
      </c>
      <c r="I88" s="9">
        <f>IF(B88="","",SUMIF('Lançamentos'!$C$2:$C$101,B88,'Lançamentos'!$L$2:$L$101))</f>
        <v/>
      </c>
      <c r="L88" s="20">
        <f>IF(K88="","",COUNTIF('Lançamentos'!$U$2:$U$101,K88))</f>
        <v/>
      </c>
    </row>
    <row r="89" ht="22" customHeight="1">
      <c r="A89" s="2" t="n"/>
      <c r="B89" s="20">
        <f>IF(A89="","",IFERROR(INDEX('Lançamentos'!$C$2:$C$101,MATCH(A89,'Lançamentos'!$D$2:$D$101,0)),"Não encontrado"))</f>
        <v/>
      </c>
      <c r="C89" s="9">
        <f>IF(B89="","",SUMIF('Lançamentos'!$C$2:$C$101,B89,'Lançamentos'!$N$2:$N$101))</f>
        <v/>
      </c>
      <c r="D89" s="31">
        <f>IF(B89="","",SUMIF('Lançamentos'!$C$2:$C$101,B89,'Lançamentos'!$R$2:$R$101))</f>
        <v/>
      </c>
      <c r="E89" s="9">
        <f>IF(B89="","",IFERROR(C89/COUNTIF('Lançamentos'!$C$2:$C$101,B89),0))</f>
        <v/>
      </c>
      <c r="F89" s="31">
        <f>IF(A89="","",IFERROR(VLOOKUP(A89,'Lançamentos'!$D$2:$H$101,5,FALSE),"Não encontrado"))</f>
        <v/>
      </c>
      <c r="G89" s="20">
        <f>IF(B89="","",IF(COUNTIFS('Lançamentos'!$C$2:$C$101,B89,'Lançamentos'!$U$2:$U$101,"Pago")=MAX(COUNTIFS('Lançamentos'!$C$2:$C$101,B89,'Lançamentos'!$U$2:$U$101,"Pendente"),COUNTIFS('Lançamentos'!$C$2:$C$101,B89,'Lançamentos'!$U$2:$U$101,"Aprovado"),COUNTIFS('Lançamentos'!$C$2:$C$101,B89,'Lançamentos'!$U$2:$U$101,"Rejeitado"),COUNTIFS('Lançamentos'!$C$2:$C$101,B89,'Lançamentos'!$U$2:$U$101,"Pago")),"Pago",IF(COUNTIFS('Lançamentos'!$C$2:$C$101,B89,'Lançamentos'!$U$2:$U$101,"Aprovado")=MAX(COUNTIFS('Lançamentos'!$C$2:$C$101,B89,'Lançamentos'!$U$2:$U$101,"Pendente"),COUNTIFS('Lançamentos'!$C$2:$C$101,B89,'Lançamentos'!$U$2:$U$101,"Aprovado"),COUNTIFS('Lançamentos'!$C$2:$C$101,B89,'Lançamentos'!$U$2:$U$101,"Rejeitado"),COUNTIFS('Lançamentos'!$C$2:$C$101,B89,'Lançamentos'!$U$2:$U$101,"Pago")),"Aprovado",IF(COUNTIFS('Lançamentos'!$C$2:$C$101,B89,'Lançamentos'!$U$2:$U$101,"Pendente")=MAX(COUNTIFS('Lançamentos'!$C$2:$C$101,B89,'Lançamentos'!$U$2:$U$101,"Pendente"),COUNTIFS('Lançamentos'!$C$2:$C$101,B89,'Lançamentos'!$U$2:$U$101,"Aprovado"),COUNTIFS('Lançamentos'!$C$2:$C$101,B89,'Lançamentos'!$U$2:$U$101,"Rejeitado"),COUNTIFS('Lançamentos'!$C$2:$C$101,B89,'Lançamentos'!$U$2:$U$101,"Pago")),"Pendente","Rejeitado"))))</f>
        <v/>
      </c>
      <c r="H89" s="9">
        <f>IF(B89="","",SUMIF('Lançamentos'!$C$2:$C$101,B89,'Lançamentos'!$K$2:$K$101))</f>
        <v/>
      </c>
      <c r="I89" s="9">
        <f>IF(B89="","",SUMIF('Lançamentos'!$C$2:$C$101,B89,'Lançamentos'!$L$2:$L$101))</f>
        <v/>
      </c>
      <c r="L89" s="20">
        <f>IF(K89="","",COUNTIF('Lançamentos'!$U$2:$U$101,K89))</f>
        <v/>
      </c>
    </row>
    <row r="90" ht="22" customHeight="1">
      <c r="A90" s="2" t="n"/>
      <c r="B90" s="20">
        <f>IF(A90="","",IFERROR(INDEX('Lançamentos'!$C$2:$C$101,MATCH(A90,'Lançamentos'!$D$2:$D$101,0)),"Não encontrado"))</f>
        <v/>
      </c>
      <c r="C90" s="9">
        <f>IF(B90="","",SUMIF('Lançamentos'!$C$2:$C$101,B90,'Lançamentos'!$N$2:$N$101))</f>
        <v/>
      </c>
      <c r="D90" s="31">
        <f>IF(B90="","",SUMIF('Lançamentos'!$C$2:$C$101,B90,'Lançamentos'!$R$2:$R$101))</f>
        <v/>
      </c>
      <c r="E90" s="9">
        <f>IF(B90="","",IFERROR(C90/COUNTIF('Lançamentos'!$C$2:$C$101,B90),0))</f>
        <v/>
      </c>
      <c r="F90" s="31">
        <f>IF(A90="","",IFERROR(VLOOKUP(A90,'Lançamentos'!$D$2:$H$101,5,FALSE),"Não encontrado"))</f>
        <v/>
      </c>
      <c r="G90" s="20">
        <f>IF(B90="","",IF(COUNTIFS('Lançamentos'!$C$2:$C$101,B90,'Lançamentos'!$U$2:$U$101,"Pago")=MAX(COUNTIFS('Lançamentos'!$C$2:$C$101,B90,'Lançamentos'!$U$2:$U$101,"Pendente"),COUNTIFS('Lançamentos'!$C$2:$C$101,B90,'Lançamentos'!$U$2:$U$101,"Aprovado"),COUNTIFS('Lançamentos'!$C$2:$C$101,B90,'Lançamentos'!$U$2:$U$101,"Rejeitado"),COUNTIFS('Lançamentos'!$C$2:$C$101,B90,'Lançamentos'!$U$2:$U$101,"Pago")),"Pago",IF(COUNTIFS('Lançamentos'!$C$2:$C$101,B90,'Lançamentos'!$U$2:$U$101,"Aprovado")=MAX(COUNTIFS('Lançamentos'!$C$2:$C$101,B90,'Lançamentos'!$U$2:$U$101,"Pendente"),COUNTIFS('Lançamentos'!$C$2:$C$101,B90,'Lançamentos'!$U$2:$U$101,"Aprovado"),COUNTIFS('Lançamentos'!$C$2:$C$101,B90,'Lançamentos'!$U$2:$U$101,"Rejeitado"),COUNTIFS('Lançamentos'!$C$2:$C$101,B90,'Lançamentos'!$U$2:$U$101,"Pago")),"Aprovado",IF(COUNTIFS('Lançamentos'!$C$2:$C$101,B90,'Lançamentos'!$U$2:$U$101,"Pendente")=MAX(COUNTIFS('Lançamentos'!$C$2:$C$101,B90,'Lançamentos'!$U$2:$U$101,"Pendente"),COUNTIFS('Lançamentos'!$C$2:$C$101,B90,'Lançamentos'!$U$2:$U$101,"Aprovado"),COUNTIFS('Lançamentos'!$C$2:$C$101,B90,'Lançamentos'!$U$2:$U$101,"Rejeitado"),COUNTIFS('Lançamentos'!$C$2:$C$101,B90,'Lançamentos'!$U$2:$U$101,"Pago")),"Pendente","Rejeitado"))))</f>
        <v/>
      </c>
      <c r="H90" s="9">
        <f>IF(B90="","",SUMIF('Lançamentos'!$C$2:$C$101,B90,'Lançamentos'!$K$2:$K$101))</f>
        <v/>
      </c>
      <c r="I90" s="9">
        <f>IF(B90="","",SUMIF('Lançamentos'!$C$2:$C$101,B90,'Lançamentos'!$L$2:$L$101))</f>
        <v/>
      </c>
      <c r="L90" s="20">
        <f>IF(K90="","",COUNTIF('Lançamentos'!$U$2:$U$101,K90))</f>
        <v/>
      </c>
    </row>
    <row r="91" ht="22" customHeight="1">
      <c r="A91" s="2" t="n"/>
      <c r="B91" s="20">
        <f>IF(A91="","",IFERROR(INDEX('Lançamentos'!$C$2:$C$101,MATCH(A91,'Lançamentos'!$D$2:$D$101,0)),"Não encontrado"))</f>
        <v/>
      </c>
      <c r="C91" s="9">
        <f>IF(B91="","",SUMIF('Lançamentos'!$C$2:$C$101,B91,'Lançamentos'!$N$2:$N$101))</f>
        <v/>
      </c>
      <c r="D91" s="31">
        <f>IF(B91="","",SUMIF('Lançamentos'!$C$2:$C$101,B91,'Lançamentos'!$R$2:$R$101))</f>
        <v/>
      </c>
      <c r="E91" s="9">
        <f>IF(B91="","",IFERROR(C91/COUNTIF('Lançamentos'!$C$2:$C$101,B91),0))</f>
        <v/>
      </c>
      <c r="F91" s="31">
        <f>IF(A91="","",IFERROR(VLOOKUP(A91,'Lançamentos'!$D$2:$H$101,5,FALSE),"Não encontrado"))</f>
        <v/>
      </c>
      <c r="G91" s="20">
        <f>IF(B91="","",IF(COUNTIFS('Lançamentos'!$C$2:$C$101,B91,'Lançamentos'!$U$2:$U$101,"Pago")=MAX(COUNTIFS('Lançamentos'!$C$2:$C$101,B91,'Lançamentos'!$U$2:$U$101,"Pendente"),COUNTIFS('Lançamentos'!$C$2:$C$101,B91,'Lançamentos'!$U$2:$U$101,"Aprovado"),COUNTIFS('Lançamentos'!$C$2:$C$101,B91,'Lançamentos'!$U$2:$U$101,"Rejeitado"),COUNTIFS('Lançamentos'!$C$2:$C$101,B91,'Lançamentos'!$U$2:$U$101,"Pago")),"Pago",IF(COUNTIFS('Lançamentos'!$C$2:$C$101,B91,'Lançamentos'!$U$2:$U$101,"Aprovado")=MAX(COUNTIFS('Lançamentos'!$C$2:$C$101,B91,'Lançamentos'!$U$2:$U$101,"Pendente"),COUNTIFS('Lançamentos'!$C$2:$C$101,B91,'Lançamentos'!$U$2:$U$101,"Aprovado"),COUNTIFS('Lançamentos'!$C$2:$C$101,B91,'Lançamentos'!$U$2:$U$101,"Rejeitado"),COUNTIFS('Lançamentos'!$C$2:$C$101,B91,'Lançamentos'!$U$2:$U$101,"Pago")),"Aprovado",IF(COUNTIFS('Lançamentos'!$C$2:$C$101,B91,'Lançamentos'!$U$2:$U$101,"Pendente")=MAX(COUNTIFS('Lançamentos'!$C$2:$C$101,B91,'Lançamentos'!$U$2:$U$101,"Pendente"),COUNTIFS('Lançamentos'!$C$2:$C$101,B91,'Lançamentos'!$U$2:$U$101,"Aprovado"),COUNTIFS('Lançamentos'!$C$2:$C$101,B91,'Lançamentos'!$U$2:$U$101,"Rejeitado"),COUNTIFS('Lançamentos'!$C$2:$C$101,B91,'Lançamentos'!$U$2:$U$101,"Pago")),"Pendente","Rejeitado"))))</f>
        <v/>
      </c>
      <c r="H91" s="9">
        <f>IF(B91="","",SUMIF('Lançamentos'!$C$2:$C$101,B91,'Lançamentos'!$K$2:$K$101))</f>
        <v/>
      </c>
      <c r="I91" s="9">
        <f>IF(B91="","",SUMIF('Lançamentos'!$C$2:$C$101,B91,'Lançamentos'!$L$2:$L$101))</f>
        <v/>
      </c>
      <c r="L91" s="20">
        <f>IF(K91="","",COUNTIF('Lançamentos'!$U$2:$U$101,K91))</f>
        <v/>
      </c>
    </row>
    <row r="92" ht="22" customHeight="1">
      <c r="A92" s="2" t="n"/>
      <c r="B92" s="20">
        <f>IF(A92="","",IFERROR(INDEX('Lançamentos'!$C$2:$C$101,MATCH(A92,'Lançamentos'!$D$2:$D$101,0)),"Não encontrado"))</f>
        <v/>
      </c>
      <c r="C92" s="9">
        <f>IF(B92="","",SUMIF('Lançamentos'!$C$2:$C$101,B92,'Lançamentos'!$N$2:$N$101))</f>
        <v/>
      </c>
      <c r="D92" s="31">
        <f>IF(B92="","",SUMIF('Lançamentos'!$C$2:$C$101,B92,'Lançamentos'!$R$2:$R$101))</f>
        <v/>
      </c>
      <c r="E92" s="9">
        <f>IF(B92="","",IFERROR(C92/COUNTIF('Lançamentos'!$C$2:$C$101,B92),0))</f>
        <v/>
      </c>
      <c r="F92" s="31">
        <f>IF(A92="","",IFERROR(VLOOKUP(A92,'Lançamentos'!$D$2:$H$101,5,FALSE),"Não encontrado"))</f>
        <v/>
      </c>
      <c r="G92" s="20">
        <f>IF(B92="","",IF(COUNTIFS('Lançamentos'!$C$2:$C$101,B92,'Lançamentos'!$U$2:$U$101,"Pago")=MAX(COUNTIFS('Lançamentos'!$C$2:$C$101,B92,'Lançamentos'!$U$2:$U$101,"Pendente"),COUNTIFS('Lançamentos'!$C$2:$C$101,B92,'Lançamentos'!$U$2:$U$101,"Aprovado"),COUNTIFS('Lançamentos'!$C$2:$C$101,B92,'Lançamentos'!$U$2:$U$101,"Rejeitado"),COUNTIFS('Lançamentos'!$C$2:$C$101,B92,'Lançamentos'!$U$2:$U$101,"Pago")),"Pago",IF(COUNTIFS('Lançamentos'!$C$2:$C$101,B92,'Lançamentos'!$U$2:$U$101,"Aprovado")=MAX(COUNTIFS('Lançamentos'!$C$2:$C$101,B92,'Lançamentos'!$U$2:$U$101,"Pendente"),COUNTIFS('Lançamentos'!$C$2:$C$101,B92,'Lançamentos'!$U$2:$U$101,"Aprovado"),COUNTIFS('Lançamentos'!$C$2:$C$101,B92,'Lançamentos'!$U$2:$U$101,"Rejeitado"),COUNTIFS('Lançamentos'!$C$2:$C$101,B92,'Lançamentos'!$U$2:$U$101,"Pago")),"Aprovado",IF(COUNTIFS('Lançamentos'!$C$2:$C$101,B92,'Lançamentos'!$U$2:$U$101,"Pendente")=MAX(COUNTIFS('Lançamentos'!$C$2:$C$101,B92,'Lançamentos'!$U$2:$U$101,"Pendente"),COUNTIFS('Lançamentos'!$C$2:$C$101,B92,'Lançamentos'!$U$2:$U$101,"Aprovado"),COUNTIFS('Lançamentos'!$C$2:$C$101,B92,'Lançamentos'!$U$2:$U$101,"Rejeitado"),COUNTIFS('Lançamentos'!$C$2:$C$101,B92,'Lançamentos'!$U$2:$U$101,"Pago")),"Pendente","Rejeitado"))))</f>
        <v/>
      </c>
      <c r="H92" s="9">
        <f>IF(B92="","",SUMIF('Lançamentos'!$C$2:$C$101,B92,'Lançamentos'!$K$2:$K$101))</f>
        <v/>
      </c>
      <c r="I92" s="9">
        <f>IF(B92="","",SUMIF('Lançamentos'!$C$2:$C$101,B92,'Lançamentos'!$L$2:$L$101))</f>
        <v/>
      </c>
      <c r="L92" s="20">
        <f>IF(K92="","",COUNTIF('Lançamentos'!$U$2:$U$101,K92))</f>
        <v/>
      </c>
    </row>
    <row r="93" ht="22" customHeight="1">
      <c r="A93" s="2" t="n"/>
      <c r="B93" s="20">
        <f>IF(A93="","",IFERROR(INDEX('Lançamentos'!$C$2:$C$101,MATCH(A93,'Lançamentos'!$D$2:$D$101,0)),"Não encontrado"))</f>
        <v/>
      </c>
      <c r="C93" s="9">
        <f>IF(B93="","",SUMIF('Lançamentos'!$C$2:$C$101,B93,'Lançamentos'!$N$2:$N$101))</f>
        <v/>
      </c>
      <c r="D93" s="31">
        <f>IF(B93="","",SUMIF('Lançamentos'!$C$2:$C$101,B93,'Lançamentos'!$R$2:$R$101))</f>
        <v/>
      </c>
      <c r="E93" s="9">
        <f>IF(B93="","",IFERROR(C93/COUNTIF('Lançamentos'!$C$2:$C$101,B93),0))</f>
        <v/>
      </c>
      <c r="F93" s="31">
        <f>IF(A93="","",IFERROR(VLOOKUP(A93,'Lançamentos'!$D$2:$H$101,5,FALSE),"Não encontrado"))</f>
        <v/>
      </c>
      <c r="G93" s="20">
        <f>IF(B93="","",IF(COUNTIFS('Lançamentos'!$C$2:$C$101,B93,'Lançamentos'!$U$2:$U$101,"Pago")=MAX(COUNTIFS('Lançamentos'!$C$2:$C$101,B93,'Lançamentos'!$U$2:$U$101,"Pendente"),COUNTIFS('Lançamentos'!$C$2:$C$101,B93,'Lançamentos'!$U$2:$U$101,"Aprovado"),COUNTIFS('Lançamentos'!$C$2:$C$101,B93,'Lançamentos'!$U$2:$U$101,"Rejeitado"),COUNTIFS('Lançamentos'!$C$2:$C$101,B93,'Lançamentos'!$U$2:$U$101,"Pago")),"Pago",IF(COUNTIFS('Lançamentos'!$C$2:$C$101,B93,'Lançamentos'!$U$2:$U$101,"Aprovado")=MAX(COUNTIFS('Lançamentos'!$C$2:$C$101,B93,'Lançamentos'!$U$2:$U$101,"Pendente"),COUNTIFS('Lançamentos'!$C$2:$C$101,B93,'Lançamentos'!$U$2:$U$101,"Aprovado"),COUNTIFS('Lançamentos'!$C$2:$C$101,B93,'Lançamentos'!$U$2:$U$101,"Rejeitado"),COUNTIFS('Lançamentos'!$C$2:$C$101,B93,'Lançamentos'!$U$2:$U$101,"Pago")),"Aprovado",IF(COUNTIFS('Lançamentos'!$C$2:$C$101,B93,'Lançamentos'!$U$2:$U$101,"Pendente")=MAX(COUNTIFS('Lançamentos'!$C$2:$C$101,B93,'Lançamentos'!$U$2:$U$101,"Pendente"),COUNTIFS('Lançamentos'!$C$2:$C$101,B93,'Lançamentos'!$U$2:$U$101,"Aprovado"),COUNTIFS('Lançamentos'!$C$2:$C$101,B93,'Lançamentos'!$U$2:$U$101,"Rejeitado"),COUNTIFS('Lançamentos'!$C$2:$C$101,B93,'Lançamentos'!$U$2:$U$101,"Pago")),"Pendente","Rejeitado"))))</f>
        <v/>
      </c>
      <c r="H93" s="9">
        <f>IF(B93="","",SUMIF('Lançamentos'!$C$2:$C$101,B93,'Lançamentos'!$K$2:$K$101))</f>
        <v/>
      </c>
      <c r="I93" s="9">
        <f>IF(B93="","",SUMIF('Lançamentos'!$C$2:$C$101,B93,'Lançamentos'!$L$2:$L$101))</f>
        <v/>
      </c>
      <c r="L93" s="20">
        <f>IF(K93="","",COUNTIF('Lançamentos'!$U$2:$U$101,K93))</f>
        <v/>
      </c>
    </row>
    <row r="94" ht="22" customHeight="1">
      <c r="A94" s="2" t="n"/>
      <c r="B94" s="20">
        <f>IF(A94="","",IFERROR(INDEX('Lançamentos'!$C$2:$C$101,MATCH(A94,'Lançamentos'!$D$2:$D$101,0)),"Não encontrado"))</f>
        <v/>
      </c>
      <c r="C94" s="9">
        <f>IF(B94="","",SUMIF('Lançamentos'!$C$2:$C$101,B94,'Lançamentos'!$N$2:$N$101))</f>
        <v/>
      </c>
      <c r="D94" s="31">
        <f>IF(B94="","",SUMIF('Lançamentos'!$C$2:$C$101,B94,'Lançamentos'!$R$2:$R$101))</f>
        <v/>
      </c>
      <c r="E94" s="9">
        <f>IF(B94="","",IFERROR(C94/COUNTIF('Lançamentos'!$C$2:$C$101,B94),0))</f>
        <v/>
      </c>
      <c r="F94" s="31">
        <f>IF(A94="","",IFERROR(VLOOKUP(A94,'Lançamentos'!$D$2:$H$101,5,FALSE),"Não encontrado"))</f>
        <v/>
      </c>
      <c r="G94" s="20">
        <f>IF(B94="","",IF(COUNTIFS('Lançamentos'!$C$2:$C$101,B94,'Lançamentos'!$U$2:$U$101,"Pago")=MAX(COUNTIFS('Lançamentos'!$C$2:$C$101,B94,'Lançamentos'!$U$2:$U$101,"Pendente"),COUNTIFS('Lançamentos'!$C$2:$C$101,B94,'Lançamentos'!$U$2:$U$101,"Aprovado"),COUNTIFS('Lançamentos'!$C$2:$C$101,B94,'Lançamentos'!$U$2:$U$101,"Rejeitado"),COUNTIFS('Lançamentos'!$C$2:$C$101,B94,'Lançamentos'!$U$2:$U$101,"Pago")),"Pago",IF(COUNTIFS('Lançamentos'!$C$2:$C$101,B94,'Lançamentos'!$U$2:$U$101,"Aprovado")=MAX(COUNTIFS('Lançamentos'!$C$2:$C$101,B94,'Lançamentos'!$U$2:$U$101,"Pendente"),COUNTIFS('Lançamentos'!$C$2:$C$101,B94,'Lançamentos'!$U$2:$U$101,"Aprovado"),COUNTIFS('Lançamentos'!$C$2:$C$101,B94,'Lançamentos'!$U$2:$U$101,"Rejeitado"),COUNTIFS('Lançamentos'!$C$2:$C$101,B94,'Lançamentos'!$U$2:$U$101,"Pago")),"Aprovado",IF(COUNTIFS('Lançamentos'!$C$2:$C$101,B94,'Lançamentos'!$U$2:$U$101,"Pendente")=MAX(COUNTIFS('Lançamentos'!$C$2:$C$101,B94,'Lançamentos'!$U$2:$U$101,"Pendente"),COUNTIFS('Lançamentos'!$C$2:$C$101,B94,'Lançamentos'!$U$2:$U$101,"Aprovado"),COUNTIFS('Lançamentos'!$C$2:$C$101,B94,'Lançamentos'!$U$2:$U$101,"Rejeitado"),COUNTIFS('Lançamentos'!$C$2:$C$101,B94,'Lançamentos'!$U$2:$U$101,"Pago")),"Pendente","Rejeitado"))))</f>
        <v/>
      </c>
      <c r="H94" s="9">
        <f>IF(B94="","",SUMIF('Lançamentos'!$C$2:$C$101,B94,'Lançamentos'!$K$2:$K$101))</f>
        <v/>
      </c>
      <c r="I94" s="9">
        <f>IF(B94="","",SUMIF('Lançamentos'!$C$2:$C$101,B94,'Lançamentos'!$L$2:$L$101))</f>
        <v/>
      </c>
      <c r="L94" s="20">
        <f>IF(K94="","",COUNTIF('Lançamentos'!$U$2:$U$101,K94))</f>
        <v/>
      </c>
    </row>
    <row r="95" ht="22" customHeight="1">
      <c r="A95" s="2" t="n"/>
      <c r="B95" s="20">
        <f>IF(A95="","",IFERROR(INDEX('Lançamentos'!$C$2:$C$101,MATCH(A95,'Lançamentos'!$D$2:$D$101,0)),"Não encontrado"))</f>
        <v/>
      </c>
      <c r="C95" s="9">
        <f>IF(B95="","",SUMIF('Lançamentos'!$C$2:$C$101,B95,'Lançamentos'!$N$2:$N$101))</f>
        <v/>
      </c>
      <c r="D95" s="31">
        <f>IF(B95="","",SUMIF('Lançamentos'!$C$2:$C$101,B95,'Lançamentos'!$R$2:$R$101))</f>
        <v/>
      </c>
      <c r="E95" s="9">
        <f>IF(B95="","",IFERROR(C95/COUNTIF('Lançamentos'!$C$2:$C$101,B95),0))</f>
        <v/>
      </c>
      <c r="F95" s="31">
        <f>IF(A95="","",IFERROR(VLOOKUP(A95,'Lançamentos'!$D$2:$H$101,5,FALSE),"Não encontrado"))</f>
        <v/>
      </c>
      <c r="G95" s="20">
        <f>IF(B95="","",IF(COUNTIFS('Lançamentos'!$C$2:$C$101,B95,'Lançamentos'!$U$2:$U$101,"Pago")=MAX(COUNTIFS('Lançamentos'!$C$2:$C$101,B95,'Lançamentos'!$U$2:$U$101,"Pendente"),COUNTIFS('Lançamentos'!$C$2:$C$101,B95,'Lançamentos'!$U$2:$U$101,"Aprovado"),COUNTIFS('Lançamentos'!$C$2:$C$101,B95,'Lançamentos'!$U$2:$U$101,"Rejeitado"),COUNTIFS('Lançamentos'!$C$2:$C$101,B95,'Lançamentos'!$U$2:$U$101,"Pago")),"Pago",IF(COUNTIFS('Lançamentos'!$C$2:$C$101,B95,'Lançamentos'!$U$2:$U$101,"Aprovado")=MAX(COUNTIFS('Lançamentos'!$C$2:$C$101,B95,'Lançamentos'!$U$2:$U$101,"Pendente"),COUNTIFS('Lançamentos'!$C$2:$C$101,B95,'Lançamentos'!$U$2:$U$101,"Aprovado"),COUNTIFS('Lançamentos'!$C$2:$C$101,B95,'Lançamentos'!$U$2:$U$101,"Rejeitado"),COUNTIFS('Lançamentos'!$C$2:$C$101,B95,'Lançamentos'!$U$2:$U$101,"Pago")),"Aprovado",IF(COUNTIFS('Lançamentos'!$C$2:$C$101,B95,'Lançamentos'!$U$2:$U$101,"Pendente")=MAX(COUNTIFS('Lançamentos'!$C$2:$C$101,B95,'Lançamentos'!$U$2:$U$101,"Pendente"),COUNTIFS('Lançamentos'!$C$2:$C$101,B95,'Lançamentos'!$U$2:$U$101,"Aprovado"),COUNTIFS('Lançamentos'!$C$2:$C$101,B95,'Lançamentos'!$U$2:$U$101,"Rejeitado"),COUNTIFS('Lançamentos'!$C$2:$C$101,B95,'Lançamentos'!$U$2:$U$101,"Pago")),"Pendente","Rejeitado"))))</f>
        <v/>
      </c>
      <c r="H95" s="9">
        <f>IF(B95="","",SUMIF('Lançamentos'!$C$2:$C$101,B95,'Lançamentos'!$K$2:$K$101))</f>
        <v/>
      </c>
      <c r="I95" s="9">
        <f>IF(B95="","",SUMIF('Lançamentos'!$C$2:$C$101,B95,'Lançamentos'!$L$2:$L$101))</f>
        <v/>
      </c>
      <c r="L95" s="20">
        <f>IF(K95="","",COUNTIF('Lançamentos'!$U$2:$U$101,K95))</f>
        <v/>
      </c>
    </row>
    <row r="96" ht="22" customHeight="1">
      <c r="A96" s="2" t="n"/>
      <c r="B96" s="20">
        <f>IF(A96="","",IFERROR(INDEX('Lançamentos'!$C$2:$C$101,MATCH(A96,'Lançamentos'!$D$2:$D$101,0)),"Não encontrado"))</f>
        <v/>
      </c>
      <c r="C96" s="9">
        <f>IF(B96="","",SUMIF('Lançamentos'!$C$2:$C$101,B96,'Lançamentos'!$N$2:$N$101))</f>
        <v/>
      </c>
      <c r="D96" s="31">
        <f>IF(B96="","",SUMIF('Lançamentos'!$C$2:$C$101,B96,'Lançamentos'!$R$2:$R$101))</f>
        <v/>
      </c>
      <c r="E96" s="9">
        <f>IF(B96="","",IFERROR(C96/COUNTIF('Lançamentos'!$C$2:$C$101,B96),0))</f>
        <v/>
      </c>
      <c r="F96" s="31">
        <f>IF(A96="","",IFERROR(VLOOKUP(A96,'Lançamentos'!$D$2:$H$101,5,FALSE),"Não encontrado"))</f>
        <v/>
      </c>
      <c r="G96" s="20">
        <f>IF(B96="","",IF(COUNTIFS('Lançamentos'!$C$2:$C$101,B96,'Lançamentos'!$U$2:$U$101,"Pago")=MAX(COUNTIFS('Lançamentos'!$C$2:$C$101,B96,'Lançamentos'!$U$2:$U$101,"Pendente"),COUNTIFS('Lançamentos'!$C$2:$C$101,B96,'Lançamentos'!$U$2:$U$101,"Aprovado"),COUNTIFS('Lançamentos'!$C$2:$C$101,B96,'Lançamentos'!$U$2:$U$101,"Rejeitado"),COUNTIFS('Lançamentos'!$C$2:$C$101,B96,'Lançamentos'!$U$2:$U$101,"Pago")),"Pago",IF(COUNTIFS('Lançamentos'!$C$2:$C$101,B96,'Lançamentos'!$U$2:$U$101,"Aprovado")=MAX(COUNTIFS('Lançamentos'!$C$2:$C$101,B96,'Lançamentos'!$U$2:$U$101,"Pendente"),COUNTIFS('Lançamentos'!$C$2:$C$101,B96,'Lançamentos'!$U$2:$U$101,"Aprovado"),COUNTIFS('Lançamentos'!$C$2:$C$101,B96,'Lançamentos'!$U$2:$U$101,"Rejeitado"),COUNTIFS('Lançamentos'!$C$2:$C$101,B96,'Lançamentos'!$U$2:$U$101,"Pago")),"Aprovado",IF(COUNTIFS('Lançamentos'!$C$2:$C$101,B96,'Lançamentos'!$U$2:$U$101,"Pendente")=MAX(COUNTIFS('Lançamentos'!$C$2:$C$101,B96,'Lançamentos'!$U$2:$U$101,"Pendente"),COUNTIFS('Lançamentos'!$C$2:$C$101,B96,'Lançamentos'!$U$2:$U$101,"Aprovado"),COUNTIFS('Lançamentos'!$C$2:$C$101,B96,'Lançamentos'!$U$2:$U$101,"Rejeitado"),COUNTIFS('Lançamentos'!$C$2:$C$101,B96,'Lançamentos'!$U$2:$U$101,"Pago")),"Pendente","Rejeitado"))))</f>
        <v/>
      </c>
      <c r="H96" s="9">
        <f>IF(B96="","",SUMIF('Lançamentos'!$C$2:$C$101,B96,'Lançamentos'!$K$2:$K$101))</f>
        <v/>
      </c>
      <c r="I96" s="9">
        <f>IF(B96="","",SUMIF('Lançamentos'!$C$2:$C$101,B96,'Lançamentos'!$L$2:$L$101))</f>
        <v/>
      </c>
      <c r="L96" s="20">
        <f>IF(K96="","",COUNTIF('Lançamentos'!$U$2:$U$101,K96))</f>
        <v/>
      </c>
    </row>
    <row r="97" ht="22" customHeight="1">
      <c r="A97" s="2" t="n"/>
      <c r="B97" s="20">
        <f>IF(A97="","",IFERROR(INDEX('Lançamentos'!$C$2:$C$101,MATCH(A97,'Lançamentos'!$D$2:$D$101,0)),"Não encontrado"))</f>
        <v/>
      </c>
      <c r="C97" s="9">
        <f>IF(B97="","",SUMIF('Lançamentos'!$C$2:$C$101,B97,'Lançamentos'!$N$2:$N$101))</f>
        <v/>
      </c>
      <c r="D97" s="31">
        <f>IF(B97="","",SUMIF('Lançamentos'!$C$2:$C$101,B97,'Lançamentos'!$R$2:$R$101))</f>
        <v/>
      </c>
      <c r="E97" s="9">
        <f>IF(B97="","",IFERROR(C97/COUNTIF('Lançamentos'!$C$2:$C$101,B97),0))</f>
        <v/>
      </c>
      <c r="F97" s="31">
        <f>IF(A97="","",IFERROR(VLOOKUP(A97,'Lançamentos'!$D$2:$H$101,5,FALSE),"Não encontrado"))</f>
        <v/>
      </c>
      <c r="G97" s="20">
        <f>IF(B97="","",IF(COUNTIFS('Lançamentos'!$C$2:$C$101,B97,'Lançamentos'!$U$2:$U$101,"Pago")=MAX(COUNTIFS('Lançamentos'!$C$2:$C$101,B97,'Lançamentos'!$U$2:$U$101,"Pendente"),COUNTIFS('Lançamentos'!$C$2:$C$101,B97,'Lançamentos'!$U$2:$U$101,"Aprovado"),COUNTIFS('Lançamentos'!$C$2:$C$101,B97,'Lançamentos'!$U$2:$U$101,"Rejeitado"),COUNTIFS('Lançamentos'!$C$2:$C$101,B97,'Lançamentos'!$U$2:$U$101,"Pago")),"Pago",IF(COUNTIFS('Lançamentos'!$C$2:$C$101,B97,'Lançamentos'!$U$2:$U$101,"Aprovado")=MAX(COUNTIFS('Lançamentos'!$C$2:$C$101,B97,'Lançamentos'!$U$2:$U$101,"Pendente"),COUNTIFS('Lançamentos'!$C$2:$C$101,B97,'Lançamentos'!$U$2:$U$101,"Aprovado"),COUNTIFS('Lançamentos'!$C$2:$C$101,B97,'Lançamentos'!$U$2:$U$101,"Rejeitado"),COUNTIFS('Lançamentos'!$C$2:$C$101,B97,'Lançamentos'!$U$2:$U$101,"Pago")),"Aprovado",IF(COUNTIFS('Lançamentos'!$C$2:$C$101,B97,'Lançamentos'!$U$2:$U$101,"Pendente")=MAX(COUNTIFS('Lançamentos'!$C$2:$C$101,B97,'Lançamentos'!$U$2:$U$101,"Pendente"),COUNTIFS('Lançamentos'!$C$2:$C$101,B97,'Lançamentos'!$U$2:$U$101,"Aprovado"),COUNTIFS('Lançamentos'!$C$2:$C$101,B97,'Lançamentos'!$U$2:$U$101,"Rejeitado"),COUNTIFS('Lançamentos'!$C$2:$C$101,B97,'Lançamentos'!$U$2:$U$101,"Pago")),"Pendente","Rejeitado"))))</f>
        <v/>
      </c>
      <c r="H97" s="9">
        <f>IF(B97="","",SUMIF('Lançamentos'!$C$2:$C$101,B97,'Lançamentos'!$K$2:$K$101))</f>
        <v/>
      </c>
      <c r="I97" s="9">
        <f>IF(B97="","",SUMIF('Lançamentos'!$C$2:$C$101,B97,'Lançamentos'!$L$2:$L$101))</f>
        <v/>
      </c>
      <c r="L97" s="20">
        <f>IF(K97="","",COUNTIF('Lançamentos'!$U$2:$U$101,K97))</f>
        <v/>
      </c>
    </row>
    <row r="98" ht="22" customHeight="1">
      <c r="A98" s="2" t="n"/>
      <c r="B98" s="20">
        <f>IF(A98="","",IFERROR(INDEX('Lançamentos'!$C$2:$C$101,MATCH(A98,'Lançamentos'!$D$2:$D$101,0)),"Não encontrado"))</f>
        <v/>
      </c>
      <c r="C98" s="9">
        <f>IF(B98="","",SUMIF('Lançamentos'!$C$2:$C$101,B98,'Lançamentos'!$N$2:$N$101))</f>
        <v/>
      </c>
      <c r="D98" s="31">
        <f>IF(B98="","",SUMIF('Lançamentos'!$C$2:$C$101,B98,'Lançamentos'!$R$2:$R$101))</f>
        <v/>
      </c>
      <c r="E98" s="9">
        <f>IF(B98="","",IFERROR(C98/COUNTIF('Lançamentos'!$C$2:$C$101,B98),0))</f>
        <v/>
      </c>
      <c r="F98" s="31">
        <f>IF(A98="","",IFERROR(VLOOKUP(A98,'Lançamentos'!$D$2:$H$101,5,FALSE),"Não encontrado"))</f>
        <v/>
      </c>
      <c r="G98" s="20">
        <f>IF(B98="","",IF(COUNTIFS('Lançamentos'!$C$2:$C$101,B98,'Lançamentos'!$U$2:$U$101,"Pago")=MAX(COUNTIFS('Lançamentos'!$C$2:$C$101,B98,'Lançamentos'!$U$2:$U$101,"Pendente"),COUNTIFS('Lançamentos'!$C$2:$C$101,B98,'Lançamentos'!$U$2:$U$101,"Aprovado"),COUNTIFS('Lançamentos'!$C$2:$C$101,B98,'Lançamentos'!$U$2:$U$101,"Rejeitado"),COUNTIFS('Lançamentos'!$C$2:$C$101,B98,'Lançamentos'!$U$2:$U$101,"Pago")),"Pago",IF(COUNTIFS('Lançamentos'!$C$2:$C$101,B98,'Lançamentos'!$U$2:$U$101,"Aprovado")=MAX(COUNTIFS('Lançamentos'!$C$2:$C$101,B98,'Lançamentos'!$U$2:$U$101,"Pendente"),COUNTIFS('Lançamentos'!$C$2:$C$101,B98,'Lançamentos'!$U$2:$U$101,"Aprovado"),COUNTIFS('Lançamentos'!$C$2:$C$101,B98,'Lançamentos'!$U$2:$U$101,"Rejeitado"),COUNTIFS('Lançamentos'!$C$2:$C$101,B98,'Lançamentos'!$U$2:$U$101,"Pago")),"Aprovado",IF(COUNTIFS('Lançamentos'!$C$2:$C$101,B98,'Lançamentos'!$U$2:$U$101,"Pendente")=MAX(COUNTIFS('Lançamentos'!$C$2:$C$101,B98,'Lançamentos'!$U$2:$U$101,"Pendente"),COUNTIFS('Lançamentos'!$C$2:$C$101,B98,'Lançamentos'!$U$2:$U$101,"Aprovado"),COUNTIFS('Lançamentos'!$C$2:$C$101,B98,'Lançamentos'!$U$2:$U$101,"Rejeitado"),COUNTIFS('Lançamentos'!$C$2:$C$101,B98,'Lançamentos'!$U$2:$U$101,"Pago")),"Pendente","Rejeitado"))))</f>
        <v/>
      </c>
      <c r="H98" s="9">
        <f>IF(B98="","",SUMIF('Lançamentos'!$C$2:$C$101,B98,'Lançamentos'!$K$2:$K$101))</f>
        <v/>
      </c>
      <c r="I98" s="9">
        <f>IF(B98="","",SUMIF('Lançamentos'!$C$2:$C$101,B98,'Lançamentos'!$L$2:$L$101))</f>
        <v/>
      </c>
      <c r="L98" s="20">
        <f>IF(K98="","",COUNTIF('Lançamentos'!$U$2:$U$101,K98))</f>
        <v/>
      </c>
    </row>
    <row r="99" ht="22" customHeight="1">
      <c r="A99" s="2" t="n"/>
      <c r="B99" s="20">
        <f>IF(A99="","",IFERROR(INDEX('Lançamentos'!$C$2:$C$101,MATCH(A99,'Lançamentos'!$D$2:$D$101,0)),"Não encontrado"))</f>
        <v/>
      </c>
      <c r="C99" s="9">
        <f>IF(B99="","",SUMIF('Lançamentos'!$C$2:$C$101,B99,'Lançamentos'!$N$2:$N$101))</f>
        <v/>
      </c>
      <c r="D99" s="31">
        <f>IF(B99="","",SUMIF('Lançamentos'!$C$2:$C$101,B99,'Lançamentos'!$R$2:$R$101))</f>
        <v/>
      </c>
      <c r="E99" s="9">
        <f>IF(B99="","",IFERROR(C99/COUNTIF('Lançamentos'!$C$2:$C$101,B99),0))</f>
        <v/>
      </c>
      <c r="F99" s="31">
        <f>IF(A99="","",IFERROR(VLOOKUP(A99,'Lançamentos'!$D$2:$H$101,5,FALSE),"Não encontrado"))</f>
        <v/>
      </c>
      <c r="G99" s="20">
        <f>IF(B99="","",IF(COUNTIFS('Lançamentos'!$C$2:$C$101,B99,'Lançamentos'!$U$2:$U$101,"Pago")=MAX(COUNTIFS('Lançamentos'!$C$2:$C$101,B99,'Lançamentos'!$U$2:$U$101,"Pendente"),COUNTIFS('Lançamentos'!$C$2:$C$101,B99,'Lançamentos'!$U$2:$U$101,"Aprovado"),COUNTIFS('Lançamentos'!$C$2:$C$101,B99,'Lançamentos'!$U$2:$U$101,"Rejeitado"),COUNTIFS('Lançamentos'!$C$2:$C$101,B99,'Lançamentos'!$U$2:$U$101,"Pago")),"Pago",IF(COUNTIFS('Lançamentos'!$C$2:$C$101,B99,'Lançamentos'!$U$2:$U$101,"Aprovado")=MAX(COUNTIFS('Lançamentos'!$C$2:$C$101,B99,'Lançamentos'!$U$2:$U$101,"Pendente"),COUNTIFS('Lançamentos'!$C$2:$C$101,B99,'Lançamentos'!$U$2:$U$101,"Aprovado"),COUNTIFS('Lançamentos'!$C$2:$C$101,B99,'Lançamentos'!$U$2:$U$101,"Rejeitado"),COUNTIFS('Lançamentos'!$C$2:$C$101,B99,'Lançamentos'!$U$2:$U$101,"Pago")),"Aprovado",IF(COUNTIFS('Lançamentos'!$C$2:$C$101,B99,'Lançamentos'!$U$2:$U$101,"Pendente")=MAX(COUNTIFS('Lançamentos'!$C$2:$C$101,B99,'Lançamentos'!$U$2:$U$101,"Pendente"),COUNTIFS('Lançamentos'!$C$2:$C$101,B99,'Lançamentos'!$U$2:$U$101,"Aprovado"),COUNTIFS('Lançamentos'!$C$2:$C$101,B99,'Lançamentos'!$U$2:$U$101,"Rejeitado"),COUNTIFS('Lançamentos'!$C$2:$C$101,B99,'Lançamentos'!$U$2:$U$101,"Pago")),"Pendente","Rejeitado"))))</f>
        <v/>
      </c>
      <c r="H99" s="9">
        <f>IF(B99="","",SUMIF('Lançamentos'!$C$2:$C$101,B99,'Lançamentos'!$K$2:$K$101))</f>
        <v/>
      </c>
      <c r="I99" s="9">
        <f>IF(B99="","",SUMIF('Lançamentos'!$C$2:$C$101,B99,'Lançamentos'!$L$2:$L$101))</f>
        <v/>
      </c>
      <c r="L99" s="20">
        <f>IF(K99="","",COUNTIF('Lançamentos'!$U$2:$U$101,K99))</f>
        <v/>
      </c>
    </row>
    <row r="100" ht="22" customHeight="1">
      <c r="A100" s="2" t="n"/>
      <c r="B100" s="20">
        <f>IF(A100="","",IFERROR(INDEX('Lançamentos'!$C$2:$C$101,MATCH(A100,'Lançamentos'!$D$2:$D$101,0)),"Não encontrado"))</f>
        <v/>
      </c>
      <c r="C100" s="9">
        <f>IF(B100="","",SUMIF('Lançamentos'!$C$2:$C$101,B100,'Lançamentos'!$N$2:$N$101))</f>
        <v/>
      </c>
      <c r="D100" s="31">
        <f>IF(B100="","",SUMIF('Lançamentos'!$C$2:$C$101,B100,'Lançamentos'!$R$2:$R$101))</f>
        <v/>
      </c>
      <c r="E100" s="9">
        <f>IF(B100="","",IFERROR(C100/COUNTIF('Lançamentos'!$C$2:$C$101,B100),0))</f>
        <v/>
      </c>
      <c r="F100" s="31">
        <f>IF(A100="","",IFERROR(VLOOKUP(A100,'Lançamentos'!$D$2:$H$101,5,FALSE),"Não encontrado"))</f>
        <v/>
      </c>
      <c r="G100" s="20">
        <f>IF(B100="","",IF(COUNTIFS('Lançamentos'!$C$2:$C$101,B100,'Lançamentos'!$U$2:$U$101,"Pago")=MAX(COUNTIFS('Lançamentos'!$C$2:$C$101,B100,'Lançamentos'!$U$2:$U$101,"Pendente"),COUNTIFS('Lançamentos'!$C$2:$C$101,B100,'Lançamentos'!$U$2:$U$101,"Aprovado"),COUNTIFS('Lançamentos'!$C$2:$C$101,B100,'Lançamentos'!$U$2:$U$101,"Rejeitado"),COUNTIFS('Lançamentos'!$C$2:$C$101,B100,'Lançamentos'!$U$2:$U$101,"Pago")),"Pago",IF(COUNTIFS('Lançamentos'!$C$2:$C$101,B100,'Lançamentos'!$U$2:$U$101,"Aprovado")=MAX(COUNTIFS('Lançamentos'!$C$2:$C$101,B100,'Lançamentos'!$U$2:$U$101,"Pendente"),COUNTIFS('Lançamentos'!$C$2:$C$101,B100,'Lançamentos'!$U$2:$U$101,"Aprovado"),COUNTIFS('Lançamentos'!$C$2:$C$101,B100,'Lançamentos'!$U$2:$U$101,"Rejeitado"),COUNTIFS('Lançamentos'!$C$2:$C$101,B100,'Lançamentos'!$U$2:$U$101,"Pago")),"Aprovado",IF(COUNTIFS('Lançamentos'!$C$2:$C$101,B100,'Lançamentos'!$U$2:$U$101,"Pendente")=MAX(COUNTIFS('Lançamentos'!$C$2:$C$101,B100,'Lançamentos'!$U$2:$U$101,"Pendente"),COUNTIFS('Lançamentos'!$C$2:$C$101,B100,'Lançamentos'!$U$2:$U$101,"Aprovado"),COUNTIFS('Lançamentos'!$C$2:$C$101,B100,'Lançamentos'!$U$2:$U$101,"Rejeitado"),COUNTIFS('Lançamentos'!$C$2:$C$101,B100,'Lançamentos'!$U$2:$U$101,"Pago")),"Pendente","Rejeitado"))))</f>
        <v/>
      </c>
      <c r="H100" s="9">
        <f>IF(B100="","",SUMIF('Lançamentos'!$C$2:$C$101,B100,'Lançamentos'!$K$2:$K$101))</f>
        <v/>
      </c>
      <c r="I100" s="9">
        <f>IF(B100="","",SUMIF('Lançamentos'!$C$2:$C$101,B100,'Lançamentos'!$L$2:$L$101))</f>
        <v/>
      </c>
      <c r="L100" s="20">
        <f>IF(K100="","",COUNTIF('Lançamentos'!$U$2:$U$101,K100))</f>
        <v/>
      </c>
    </row>
    <row r="101" ht="22" customHeight="1">
      <c r="A101" s="2" t="n"/>
      <c r="B101" s="20">
        <f>IF(A101="","",IFERROR(INDEX('Lançamentos'!$C$2:$C$101,MATCH(A101,'Lançamentos'!$D$2:$D$101,0)),"Não encontrado"))</f>
        <v/>
      </c>
      <c r="C101" s="9">
        <f>IF(B101="","",SUMIF('Lançamentos'!$C$2:$C$101,B101,'Lançamentos'!$N$2:$N$101))</f>
        <v/>
      </c>
      <c r="D101" s="31">
        <f>IF(B101="","",SUMIF('Lançamentos'!$C$2:$C$101,B101,'Lançamentos'!$R$2:$R$101))</f>
        <v/>
      </c>
      <c r="E101" s="9">
        <f>IF(B101="","",IFERROR(C101/COUNTIF('Lançamentos'!$C$2:$C$101,B101),0))</f>
        <v/>
      </c>
      <c r="F101" s="31">
        <f>IF(A101="","",IFERROR(VLOOKUP(A101,'Lançamentos'!$D$2:$H$101,5,FALSE),"Não encontrado"))</f>
        <v/>
      </c>
      <c r="G101" s="20">
        <f>IF(B101="","",IF(COUNTIFS('Lançamentos'!$C$2:$C$101,B101,'Lançamentos'!$U$2:$U$101,"Pago")=MAX(COUNTIFS('Lançamentos'!$C$2:$C$101,B101,'Lançamentos'!$U$2:$U$101,"Pendente"),COUNTIFS('Lançamentos'!$C$2:$C$101,B101,'Lançamentos'!$U$2:$U$101,"Aprovado"),COUNTIFS('Lançamentos'!$C$2:$C$101,B101,'Lançamentos'!$U$2:$U$101,"Rejeitado"),COUNTIFS('Lançamentos'!$C$2:$C$101,B101,'Lançamentos'!$U$2:$U$101,"Pago")),"Pago",IF(COUNTIFS('Lançamentos'!$C$2:$C$101,B101,'Lançamentos'!$U$2:$U$101,"Aprovado")=MAX(COUNTIFS('Lançamentos'!$C$2:$C$101,B101,'Lançamentos'!$U$2:$U$101,"Pendente"),COUNTIFS('Lançamentos'!$C$2:$C$101,B101,'Lançamentos'!$U$2:$U$101,"Aprovado"),COUNTIFS('Lançamentos'!$C$2:$C$101,B101,'Lançamentos'!$U$2:$U$101,"Rejeitado"),COUNTIFS('Lançamentos'!$C$2:$C$101,B101,'Lançamentos'!$U$2:$U$101,"Pago")),"Aprovado",IF(COUNTIFS('Lançamentos'!$C$2:$C$101,B101,'Lançamentos'!$U$2:$U$101,"Pendente")=MAX(COUNTIFS('Lançamentos'!$C$2:$C$101,B101,'Lançamentos'!$U$2:$U$101,"Pendente"),COUNTIFS('Lançamentos'!$C$2:$C$101,B101,'Lançamentos'!$U$2:$U$101,"Aprovado"),COUNTIFS('Lançamentos'!$C$2:$C$101,B101,'Lançamentos'!$U$2:$U$101,"Rejeitado"),COUNTIFS('Lançamentos'!$C$2:$C$101,B101,'Lançamentos'!$U$2:$U$101,"Pago")),"Pendente","Rejeitado"))))</f>
        <v/>
      </c>
      <c r="H101" s="9">
        <f>IF(B101="","",SUMIF('Lançamentos'!$C$2:$C$101,B101,'Lançamentos'!$K$2:$K$101))</f>
        <v/>
      </c>
      <c r="I101" s="9">
        <f>IF(B101="","",SUMIF('Lançamentos'!$C$2:$C$101,B101,'Lançamentos'!$L$2:$L$101))</f>
        <v/>
      </c>
      <c r="L101" s="20">
        <f>IF(K101="","",COUNTIF('Lançamentos'!$U$2:$U$101,K101))</f>
        <v/>
      </c>
    </row>
    <row r="102" ht="22" customHeight="1">
      <c r="A102" s="2" t="n"/>
      <c r="B102" s="20">
        <f>IF(A102="","",IFERROR(INDEX('Lançamentos'!$C$2:$C$101,MATCH(A102,'Lançamentos'!$D$2:$D$101,0)),"Não encontrado"))</f>
        <v/>
      </c>
      <c r="C102" s="9">
        <f>IF(B102="","",SUMIF('Lançamentos'!$C$2:$C$101,B102,'Lançamentos'!$N$2:$N$101))</f>
        <v/>
      </c>
      <c r="D102" s="31">
        <f>IF(B102="","",SUMIF('Lançamentos'!$C$2:$C$101,B102,'Lançamentos'!$R$2:$R$101))</f>
        <v/>
      </c>
      <c r="E102" s="9">
        <f>IF(B102="","",IFERROR(C102/COUNTIF('Lançamentos'!$C$2:$C$101,B102),0))</f>
        <v/>
      </c>
      <c r="F102" s="31">
        <f>IF(A102="","",IFERROR(VLOOKUP(A102,'Lançamentos'!$D$2:$H$101,5,FALSE),"Não encontrado"))</f>
        <v/>
      </c>
      <c r="G102" s="20">
        <f>IF(B102="","",IF(COUNTIFS('Lançamentos'!$C$2:$C$101,B102,'Lançamentos'!$U$2:$U$101,"Pago")=MAX(COUNTIFS('Lançamentos'!$C$2:$C$101,B102,'Lançamentos'!$U$2:$U$101,"Pendente"),COUNTIFS('Lançamentos'!$C$2:$C$101,B102,'Lançamentos'!$U$2:$U$101,"Aprovado"),COUNTIFS('Lançamentos'!$C$2:$C$101,B102,'Lançamentos'!$U$2:$U$101,"Rejeitado"),COUNTIFS('Lançamentos'!$C$2:$C$101,B102,'Lançamentos'!$U$2:$U$101,"Pago")),"Pago",IF(COUNTIFS('Lançamentos'!$C$2:$C$101,B102,'Lançamentos'!$U$2:$U$101,"Aprovado")=MAX(COUNTIFS('Lançamentos'!$C$2:$C$101,B102,'Lançamentos'!$U$2:$U$101,"Pendente"),COUNTIFS('Lançamentos'!$C$2:$C$101,B102,'Lançamentos'!$U$2:$U$101,"Aprovado"),COUNTIFS('Lançamentos'!$C$2:$C$101,B102,'Lançamentos'!$U$2:$U$101,"Rejeitado"),COUNTIFS('Lançamentos'!$C$2:$C$101,B102,'Lançamentos'!$U$2:$U$101,"Pago")),"Aprovado",IF(COUNTIFS('Lançamentos'!$C$2:$C$101,B102,'Lançamentos'!$U$2:$U$101,"Pendente")=MAX(COUNTIFS('Lançamentos'!$C$2:$C$101,B102,'Lançamentos'!$U$2:$U$101,"Pendente"),COUNTIFS('Lançamentos'!$C$2:$C$101,B102,'Lançamentos'!$U$2:$U$101,"Aprovado"),COUNTIFS('Lançamentos'!$C$2:$C$101,B102,'Lançamentos'!$U$2:$U$101,"Rejeitado"),COUNTIFS('Lançamentos'!$C$2:$C$101,B102,'Lançamentos'!$U$2:$U$101,"Pago")),"Pendente","Rejeitado"))))</f>
        <v/>
      </c>
      <c r="H102" s="9">
        <f>IF(B102="","",SUMIF('Lançamentos'!$C$2:$C$101,B102,'Lançamentos'!$K$2:$K$101))</f>
        <v/>
      </c>
      <c r="I102" s="9">
        <f>IF(B102="","",SUMIF('Lançamentos'!$C$2:$C$101,B102,'Lançamentos'!$L$2:$L$101))</f>
        <v/>
      </c>
      <c r="L102" s="20">
        <f>IF(K102="","",COUNTIF('Lançamentos'!$U$2:$U$101,K102))</f>
        <v/>
      </c>
    </row>
    <row r="103" ht="22" customHeight="1">
      <c r="A103" s="2" t="n"/>
      <c r="B103" s="20">
        <f>IF(A103="","",IFERROR(INDEX('Lançamentos'!$C$2:$C$101,MATCH(A103,'Lançamentos'!$D$2:$D$101,0)),"Não encontrado"))</f>
        <v/>
      </c>
      <c r="C103" s="9">
        <f>IF(B103="","",SUMIF('Lançamentos'!$C$2:$C$101,B103,'Lançamentos'!$N$2:$N$101))</f>
        <v/>
      </c>
      <c r="D103" s="31">
        <f>IF(B103="","",SUMIF('Lançamentos'!$C$2:$C$101,B103,'Lançamentos'!$R$2:$R$101))</f>
        <v/>
      </c>
      <c r="E103" s="9">
        <f>IF(B103="","",IFERROR(C103/COUNTIF('Lançamentos'!$C$2:$C$101,B103),0))</f>
        <v/>
      </c>
      <c r="F103" s="31">
        <f>IF(A103="","",IFERROR(VLOOKUP(A103,'Lançamentos'!$D$2:$H$101,5,FALSE),"Não encontrado"))</f>
        <v/>
      </c>
      <c r="G103" s="20">
        <f>IF(B103="","",IF(COUNTIFS('Lançamentos'!$C$2:$C$101,B103,'Lançamentos'!$U$2:$U$101,"Pago")=MAX(COUNTIFS('Lançamentos'!$C$2:$C$101,B103,'Lançamentos'!$U$2:$U$101,"Pendente"),COUNTIFS('Lançamentos'!$C$2:$C$101,B103,'Lançamentos'!$U$2:$U$101,"Aprovado"),COUNTIFS('Lançamentos'!$C$2:$C$101,B103,'Lançamentos'!$U$2:$U$101,"Rejeitado"),COUNTIFS('Lançamentos'!$C$2:$C$101,B103,'Lançamentos'!$U$2:$U$101,"Pago")),"Pago",IF(COUNTIFS('Lançamentos'!$C$2:$C$101,B103,'Lançamentos'!$U$2:$U$101,"Aprovado")=MAX(COUNTIFS('Lançamentos'!$C$2:$C$101,B103,'Lançamentos'!$U$2:$U$101,"Pendente"),COUNTIFS('Lançamentos'!$C$2:$C$101,B103,'Lançamentos'!$U$2:$U$101,"Aprovado"),COUNTIFS('Lançamentos'!$C$2:$C$101,B103,'Lançamentos'!$U$2:$U$101,"Rejeitado"),COUNTIFS('Lançamentos'!$C$2:$C$101,B103,'Lançamentos'!$U$2:$U$101,"Pago")),"Aprovado",IF(COUNTIFS('Lançamentos'!$C$2:$C$101,B103,'Lançamentos'!$U$2:$U$101,"Pendente")=MAX(COUNTIFS('Lançamentos'!$C$2:$C$101,B103,'Lançamentos'!$U$2:$U$101,"Pendente"),COUNTIFS('Lançamentos'!$C$2:$C$101,B103,'Lançamentos'!$U$2:$U$101,"Aprovado"),COUNTIFS('Lançamentos'!$C$2:$C$101,B103,'Lançamentos'!$U$2:$U$101,"Rejeitado"),COUNTIFS('Lançamentos'!$C$2:$C$101,B103,'Lançamentos'!$U$2:$U$101,"Pago")),"Pendente","Rejeitado"))))</f>
        <v/>
      </c>
      <c r="H103" s="9">
        <f>IF(B103="","",SUMIF('Lançamentos'!$C$2:$C$101,B103,'Lançamentos'!$K$2:$K$101))</f>
        <v/>
      </c>
      <c r="I103" s="9">
        <f>IF(B103="","",SUMIF('Lançamentos'!$C$2:$C$101,B103,'Lançamentos'!$L$2:$L$101))</f>
        <v/>
      </c>
      <c r="L103" s="20">
        <f>IF(K103="","",COUNTIF('Lançamentos'!$U$2:$U$101,K103))</f>
        <v/>
      </c>
    </row>
    <row r="104" ht="22" customHeight="1">
      <c r="A104" s="2" t="n"/>
      <c r="B104" s="20">
        <f>IF(A104="","",IFERROR(INDEX('Lançamentos'!$C$2:$C$101,MATCH(A104,'Lançamentos'!$D$2:$D$101,0)),"Não encontrado"))</f>
        <v/>
      </c>
      <c r="C104" s="9">
        <f>IF(B104="","",SUMIF('Lançamentos'!$C$2:$C$101,B104,'Lançamentos'!$N$2:$N$101))</f>
        <v/>
      </c>
      <c r="D104" s="31">
        <f>IF(B104="","",SUMIF('Lançamentos'!$C$2:$C$101,B104,'Lançamentos'!$R$2:$R$101))</f>
        <v/>
      </c>
      <c r="E104" s="9">
        <f>IF(B104="","",IFERROR(C104/COUNTIF('Lançamentos'!$C$2:$C$101,B104),0))</f>
        <v/>
      </c>
      <c r="F104" s="31">
        <f>IF(A104="","",IFERROR(VLOOKUP(A104,'Lançamentos'!$D$2:$H$101,5,FALSE),"Não encontrado"))</f>
        <v/>
      </c>
      <c r="G104" s="20">
        <f>IF(B104="","",IF(COUNTIFS('Lançamentos'!$C$2:$C$101,B104,'Lançamentos'!$U$2:$U$101,"Pago")=MAX(COUNTIFS('Lançamentos'!$C$2:$C$101,B104,'Lançamentos'!$U$2:$U$101,"Pendente"),COUNTIFS('Lançamentos'!$C$2:$C$101,B104,'Lançamentos'!$U$2:$U$101,"Aprovado"),COUNTIFS('Lançamentos'!$C$2:$C$101,B104,'Lançamentos'!$U$2:$U$101,"Rejeitado"),COUNTIFS('Lançamentos'!$C$2:$C$101,B104,'Lançamentos'!$U$2:$U$101,"Pago")),"Pago",IF(COUNTIFS('Lançamentos'!$C$2:$C$101,B104,'Lançamentos'!$U$2:$U$101,"Aprovado")=MAX(COUNTIFS('Lançamentos'!$C$2:$C$101,B104,'Lançamentos'!$U$2:$U$101,"Pendente"),COUNTIFS('Lançamentos'!$C$2:$C$101,B104,'Lançamentos'!$U$2:$U$101,"Aprovado"),COUNTIFS('Lançamentos'!$C$2:$C$101,B104,'Lançamentos'!$U$2:$U$101,"Rejeitado"),COUNTIFS('Lançamentos'!$C$2:$C$101,B104,'Lançamentos'!$U$2:$U$101,"Pago")),"Aprovado",IF(COUNTIFS('Lançamentos'!$C$2:$C$101,B104,'Lançamentos'!$U$2:$U$101,"Pendente")=MAX(COUNTIFS('Lançamentos'!$C$2:$C$101,B104,'Lançamentos'!$U$2:$U$101,"Pendente"),COUNTIFS('Lançamentos'!$C$2:$C$101,B104,'Lançamentos'!$U$2:$U$101,"Aprovado"),COUNTIFS('Lançamentos'!$C$2:$C$101,B104,'Lançamentos'!$U$2:$U$101,"Rejeitado"),COUNTIFS('Lançamentos'!$C$2:$C$101,B104,'Lançamentos'!$U$2:$U$101,"Pago")),"Pendente","Rejeitado"))))</f>
        <v/>
      </c>
      <c r="H104" s="9">
        <f>IF(B104="","",SUMIF('Lançamentos'!$C$2:$C$101,B104,'Lançamentos'!$K$2:$K$101))</f>
        <v/>
      </c>
      <c r="I104" s="9">
        <f>IF(B104="","",SUMIF('Lançamentos'!$C$2:$C$101,B104,'Lançamentos'!$L$2:$L$101))</f>
        <v/>
      </c>
      <c r="L104" s="20">
        <f>IF(K104="","",COUNTIF('Lançamentos'!$U$2:$U$101,K104))</f>
        <v/>
      </c>
    </row>
    <row r="105" ht="22" customHeight="1">
      <c r="A105" s="2" t="n"/>
      <c r="B105" s="20">
        <f>IF(A105="","",IFERROR(INDEX('Lançamentos'!$C$2:$C$101,MATCH(A105,'Lançamentos'!$D$2:$D$101,0)),"Não encontrado"))</f>
        <v/>
      </c>
      <c r="C105" s="9">
        <f>IF(B105="","",SUMIF('Lançamentos'!$C$2:$C$101,B105,'Lançamentos'!$N$2:$N$101))</f>
        <v/>
      </c>
      <c r="D105" s="31">
        <f>IF(B105="","",SUMIF('Lançamentos'!$C$2:$C$101,B105,'Lançamentos'!$R$2:$R$101))</f>
        <v/>
      </c>
      <c r="E105" s="9">
        <f>IF(B105="","",IFERROR(C105/COUNTIF('Lançamentos'!$C$2:$C$101,B105),0))</f>
        <v/>
      </c>
      <c r="F105" s="31">
        <f>IF(A105="","",IFERROR(VLOOKUP(A105,'Lançamentos'!$D$2:$H$101,5,FALSE),"Não encontrado"))</f>
        <v/>
      </c>
      <c r="G105" s="20">
        <f>IF(B105="","",IF(COUNTIFS('Lançamentos'!$C$2:$C$101,B105,'Lançamentos'!$U$2:$U$101,"Pago")=MAX(COUNTIFS('Lançamentos'!$C$2:$C$101,B105,'Lançamentos'!$U$2:$U$101,"Pendente"),COUNTIFS('Lançamentos'!$C$2:$C$101,B105,'Lançamentos'!$U$2:$U$101,"Aprovado"),COUNTIFS('Lançamentos'!$C$2:$C$101,B105,'Lançamentos'!$U$2:$U$101,"Rejeitado"),COUNTIFS('Lançamentos'!$C$2:$C$101,B105,'Lançamentos'!$U$2:$U$101,"Pago")),"Pago",IF(COUNTIFS('Lançamentos'!$C$2:$C$101,B105,'Lançamentos'!$U$2:$U$101,"Aprovado")=MAX(COUNTIFS('Lançamentos'!$C$2:$C$101,B105,'Lançamentos'!$U$2:$U$101,"Pendente"),COUNTIFS('Lançamentos'!$C$2:$C$101,B105,'Lançamentos'!$U$2:$U$101,"Aprovado"),COUNTIFS('Lançamentos'!$C$2:$C$101,B105,'Lançamentos'!$U$2:$U$101,"Rejeitado"),COUNTIFS('Lançamentos'!$C$2:$C$101,B105,'Lançamentos'!$U$2:$U$101,"Pago")),"Aprovado",IF(COUNTIFS('Lançamentos'!$C$2:$C$101,B105,'Lançamentos'!$U$2:$U$101,"Pendente")=MAX(COUNTIFS('Lançamentos'!$C$2:$C$101,B105,'Lançamentos'!$U$2:$U$101,"Pendente"),COUNTIFS('Lançamentos'!$C$2:$C$101,B105,'Lançamentos'!$U$2:$U$101,"Aprovado"),COUNTIFS('Lançamentos'!$C$2:$C$101,B105,'Lançamentos'!$U$2:$U$101,"Rejeitado"),COUNTIFS('Lançamentos'!$C$2:$C$101,B105,'Lançamentos'!$U$2:$U$101,"Pago")),"Pendente","Rejeitado"))))</f>
        <v/>
      </c>
      <c r="H105" s="9">
        <f>IF(B105="","",SUMIF('Lançamentos'!$C$2:$C$101,B105,'Lançamentos'!$K$2:$K$101))</f>
        <v/>
      </c>
      <c r="I105" s="9">
        <f>IF(B105="","",SUMIF('Lançamentos'!$C$2:$C$101,B105,'Lançamentos'!$L$2:$L$101))</f>
        <v/>
      </c>
      <c r="L105" s="20">
        <f>IF(K105="","",COUNTIF('Lançamentos'!$U$2:$U$101,K105))</f>
        <v/>
      </c>
    </row>
    <row r="106" ht="22" customHeight="1">
      <c r="A106" s="2" t="n"/>
      <c r="B106" s="20">
        <f>IF(A106="","",IFERROR(INDEX('Lançamentos'!$C$2:$C$101,MATCH(A106,'Lançamentos'!$D$2:$D$101,0)),"Não encontrado"))</f>
        <v/>
      </c>
      <c r="C106" s="9">
        <f>IF(B106="","",SUMIF('Lançamentos'!$C$2:$C$101,B106,'Lançamentos'!$N$2:$N$101))</f>
        <v/>
      </c>
      <c r="D106" s="31">
        <f>IF(B106="","",SUMIF('Lançamentos'!$C$2:$C$101,B106,'Lançamentos'!$R$2:$R$101))</f>
        <v/>
      </c>
      <c r="E106" s="9">
        <f>IF(B106="","",IFERROR(C106/COUNTIF('Lançamentos'!$C$2:$C$101,B106),0))</f>
        <v/>
      </c>
      <c r="F106" s="31">
        <f>IF(A106="","",IFERROR(VLOOKUP(A106,'Lançamentos'!$D$2:$H$101,5,FALSE),"Não encontrado"))</f>
        <v/>
      </c>
      <c r="G106" s="20">
        <f>IF(B106="","",IF(COUNTIFS('Lançamentos'!$C$2:$C$101,B106,'Lançamentos'!$U$2:$U$101,"Pago")=MAX(COUNTIFS('Lançamentos'!$C$2:$C$101,B106,'Lançamentos'!$U$2:$U$101,"Pendente"),COUNTIFS('Lançamentos'!$C$2:$C$101,B106,'Lançamentos'!$U$2:$U$101,"Aprovado"),COUNTIFS('Lançamentos'!$C$2:$C$101,B106,'Lançamentos'!$U$2:$U$101,"Rejeitado"),COUNTIFS('Lançamentos'!$C$2:$C$101,B106,'Lançamentos'!$U$2:$U$101,"Pago")),"Pago",IF(COUNTIFS('Lançamentos'!$C$2:$C$101,B106,'Lançamentos'!$U$2:$U$101,"Aprovado")=MAX(COUNTIFS('Lançamentos'!$C$2:$C$101,B106,'Lançamentos'!$U$2:$U$101,"Pendente"),COUNTIFS('Lançamentos'!$C$2:$C$101,B106,'Lançamentos'!$U$2:$U$101,"Aprovado"),COUNTIFS('Lançamentos'!$C$2:$C$101,B106,'Lançamentos'!$U$2:$U$101,"Rejeitado"),COUNTIFS('Lançamentos'!$C$2:$C$101,B106,'Lançamentos'!$U$2:$U$101,"Pago")),"Aprovado",IF(COUNTIFS('Lançamentos'!$C$2:$C$101,B106,'Lançamentos'!$U$2:$U$101,"Pendente")=MAX(COUNTIFS('Lançamentos'!$C$2:$C$101,B106,'Lançamentos'!$U$2:$U$101,"Pendente"),COUNTIFS('Lançamentos'!$C$2:$C$101,B106,'Lançamentos'!$U$2:$U$101,"Aprovado"),COUNTIFS('Lançamentos'!$C$2:$C$101,B106,'Lançamentos'!$U$2:$U$101,"Rejeitado"),COUNTIFS('Lançamentos'!$C$2:$C$101,B106,'Lançamentos'!$U$2:$U$101,"Pago")),"Pendente","Rejeitado"))))</f>
        <v/>
      </c>
      <c r="H106" s="9">
        <f>IF(B106="","",SUMIF('Lançamentos'!$C$2:$C$101,B106,'Lançamentos'!$K$2:$K$101))</f>
        <v/>
      </c>
      <c r="I106" s="9">
        <f>IF(B106="","",SUMIF('Lançamentos'!$C$2:$C$101,B106,'Lançamentos'!$L$2:$L$101))</f>
        <v/>
      </c>
      <c r="L106" s="20">
        <f>IF(K106="","",COUNTIF('Lançamentos'!$U$2:$U$101,K106))</f>
        <v/>
      </c>
    </row>
    <row r="107" ht="22" customHeight="1">
      <c r="A107" s="2" t="n"/>
      <c r="B107" s="20">
        <f>IF(A107="","",IFERROR(INDEX('Lançamentos'!$C$2:$C$101,MATCH(A107,'Lançamentos'!$D$2:$D$101,0)),"Não encontrado"))</f>
        <v/>
      </c>
      <c r="C107" s="9">
        <f>IF(B107="","",SUMIF('Lançamentos'!$C$2:$C$101,B107,'Lançamentos'!$N$2:$N$101))</f>
        <v/>
      </c>
      <c r="D107" s="31">
        <f>IF(B107="","",SUMIF('Lançamentos'!$C$2:$C$101,B107,'Lançamentos'!$R$2:$R$101))</f>
        <v/>
      </c>
      <c r="E107" s="9">
        <f>IF(B107="","",IFERROR(C107/COUNTIF('Lançamentos'!$C$2:$C$101,B107),0))</f>
        <v/>
      </c>
      <c r="F107" s="31">
        <f>IF(A107="","",IFERROR(VLOOKUP(A107,'Lançamentos'!$D$2:$H$101,5,FALSE),"Não encontrado"))</f>
        <v/>
      </c>
      <c r="G107" s="20">
        <f>IF(B107="","",IF(COUNTIFS('Lançamentos'!$C$2:$C$101,B107,'Lançamentos'!$U$2:$U$101,"Pago")=MAX(COUNTIFS('Lançamentos'!$C$2:$C$101,B107,'Lançamentos'!$U$2:$U$101,"Pendente"),COUNTIFS('Lançamentos'!$C$2:$C$101,B107,'Lançamentos'!$U$2:$U$101,"Aprovado"),COUNTIFS('Lançamentos'!$C$2:$C$101,B107,'Lançamentos'!$U$2:$U$101,"Rejeitado"),COUNTIFS('Lançamentos'!$C$2:$C$101,B107,'Lançamentos'!$U$2:$U$101,"Pago")),"Pago",IF(COUNTIFS('Lançamentos'!$C$2:$C$101,B107,'Lançamentos'!$U$2:$U$101,"Aprovado")=MAX(COUNTIFS('Lançamentos'!$C$2:$C$101,B107,'Lançamentos'!$U$2:$U$101,"Pendente"),COUNTIFS('Lançamentos'!$C$2:$C$101,B107,'Lançamentos'!$U$2:$U$101,"Aprovado"),COUNTIFS('Lançamentos'!$C$2:$C$101,B107,'Lançamentos'!$U$2:$U$101,"Rejeitado"),COUNTIFS('Lançamentos'!$C$2:$C$101,B107,'Lançamentos'!$U$2:$U$101,"Pago")),"Aprovado",IF(COUNTIFS('Lançamentos'!$C$2:$C$101,B107,'Lançamentos'!$U$2:$U$101,"Pendente")=MAX(COUNTIFS('Lançamentos'!$C$2:$C$101,B107,'Lançamentos'!$U$2:$U$101,"Pendente"),COUNTIFS('Lançamentos'!$C$2:$C$101,B107,'Lançamentos'!$U$2:$U$101,"Aprovado"),COUNTIFS('Lançamentos'!$C$2:$C$101,B107,'Lançamentos'!$U$2:$U$101,"Rejeitado"),COUNTIFS('Lançamentos'!$C$2:$C$101,B107,'Lançamentos'!$U$2:$U$101,"Pago")),"Pendente","Rejeitado"))))</f>
        <v/>
      </c>
      <c r="H107" s="9">
        <f>IF(B107="","",SUMIF('Lançamentos'!$C$2:$C$101,B107,'Lançamentos'!$K$2:$K$101))</f>
        <v/>
      </c>
      <c r="I107" s="9">
        <f>IF(B107="","",SUMIF('Lançamentos'!$C$2:$C$101,B107,'Lançamentos'!$L$2:$L$101))</f>
        <v/>
      </c>
      <c r="L107" s="20">
        <f>IF(K107="","",COUNTIF('Lançamentos'!$U$2:$U$101,K107))</f>
        <v/>
      </c>
    </row>
    <row r="108" ht="22" customHeight="1">
      <c r="A108" s="2" t="n"/>
      <c r="B108" s="20">
        <f>IF(A108="","",IFERROR(INDEX('Lançamentos'!$C$2:$C$101,MATCH(A108,'Lançamentos'!$D$2:$D$101,0)),"Não encontrado"))</f>
        <v/>
      </c>
      <c r="C108" s="9">
        <f>IF(B108="","",SUMIF('Lançamentos'!$C$2:$C$101,B108,'Lançamentos'!$N$2:$N$101))</f>
        <v/>
      </c>
      <c r="D108" s="31">
        <f>IF(B108="","",SUMIF('Lançamentos'!$C$2:$C$101,B108,'Lançamentos'!$R$2:$R$101))</f>
        <v/>
      </c>
      <c r="E108" s="9">
        <f>IF(B108="","",IFERROR(C108/COUNTIF('Lançamentos'!$C$2:$C$101,B108),0))</f>
        <v/>
      </c>
      <c r="F108" s="31">
        <f>IF(A108="","",IFERROR(VLOOKUP(A108,'Lançamentos'!$D$2:$H$101,5,FALSE),"Não encontrado"))</f>
        <v/>
      </c>
      <c r="G108" s="20">
        <f>IF(B108="","",IF(COUNTIFS('Lançamentos'!$C$2:$C$101,B108,'Lançamentos'!$U$2:$U$101,"Pago")=MAX(COUNTIFS('Lançamentos'!$C$2:$C$101,B108,'Lançamentos'!$U$2:$U$101,"Pendente"),COUNTIFS('Lançamentos'!$C$2:$C$101,B108,'Lançamentos'!$U$2:$U$101,"Aprovado"),COUNTIFS('Lançamentos'!$C$2:$C$101,B108,'Lançamentos'!$U$2:$U$101,"Rejeitado"),COUNTIFS('Lançamentos'!$C$2:$C$101,B108,'Lançamentos'!$U$2:$U$101,"Pago")),"Pago",IF(COUNTIFS('Lançamentos'!$C$2:$C$101,B108,'Lançamentos'!$U$2:$U$101,"Aprovado")=MAX(COUNTIFS('Lançamentos'!$C$2:$C$101,B108,'Lançamentos'!$U$2:$U$101,"Pendente"),COUNTIFS('Lançamentos'!$C$2:$C$101,B108,'Lançamentos'!$U$2:$U$101,"Aprovado"),COUNTIFS('Lançamentos'!$C$2:$C$101,B108,'Lançamentos'!$U$2:$U$101,"Rejeitado"),COUNTIFS('Lançamentos'!$C$2:$C$101,B108,'Lançamentos'!$U$2:$U$101,"Pago")),"Aprovado",IF(COUNTIFS('Lançamentos'!$C$2:$C$101,B108,'Lançamentos'!$U$2:$U$101,"Pendente")=MAX(COUNTIFS('Lançamentos'!$C$2:$C$101,B108,'Lançamentos'!$U$2:$U$101,"Pendente"),COUNTIFS('Lançamentos'!$C$2:$C$101,B108,'Lançamentos'!$U$2:$U$101,"Aprovado"),COUNTIFS('Lançamentos'!$C$2:$C$101,B108,'Lançamentos'!$U$2:$U$101,"Rejeitado"),COUNTIFS('Lançamentos'!$C$2:$C$101,B108,'Lançamentos'!$U$2:$U$101,"Pago")),"Pendente","Rejeitado"))))</f>
        <v/>
      </c>
      <c r="H108" s="9">
        <f>IF(B108="","",SUMIF('Lançamentos'!$C$2:$C$101,B108,'Lançamentos'!$K$2:$K$101))</f>
        <v/>
      </c>
      <c r="I108" s="9">
        <f>IF(B108="","",SUMIF('Lançamentos'!$C$2:$C$101,B108,'Lançamentos'!$L$2:$L$101))</f>
        <v/>
      </c>
      <c r="L108" s="20">
        <f>IF(K108="","",COUNTIF('Lançamentos'!$U$2:$U$101,K108))</f>
        <v/>
      </c>
    </row>
    <row r="109" ht="22" customHeight="1">
      <c r="A109" s="2" t="n"/>
      <c r="B109" s="20">
        <f>IF(A109="","",IFERROR(INDEX('Lançamentos'!$C$2:$C$101,MATCH(A109,'Lançamentos'!$D$2:$D$101,0)),"Não encontrado"))</f>
        <v/>
      </c>
      <c r="C109" s="9">
        <f>IF(B109="","",SUMIF('Lançamentos'!$C$2:$C$101,B109,'Lançamentos'!$N$2:$N$101))</f>
        <v/>
      </c>
      <c r="D109" s="31">
        <f>IF(B109="","",SUMIF('Lançamentos'!$C$2:$C$101,B109,'Lançamentos'!$R$2:$R$101))</f>
        <v/>
      </c>
      <c r="E109" s="9">
        <f>IF(B109="","",IFERROR(C109/COUNTIF('Lançamentos'!$C$2:$C$101,B109),0))</f>
        <v/>
      </c>
      <c r="F109" s="31">
        <f>IF(A109="","",IFERROR(VLOOKUP(A109,'Lançamentos'!$D$2:$H$101,5,FALSE),"Não encontrado"))</f>
        <v/>
      </c>
      <c r="G109" s="20">
        <f>IF(B109="","",IF(COUNTIFS('Lançamentos'!$C$2:$C$101,B109,'Lançamentos'!$U$2:$U$101,"Pago")=MAX(COUNTIFS('Lançamentos'!$C$2:$C$101,B109,'Lançamentos'!$U$2:$U$101,"Pendente"),COUNTIFS('Lançamentos'!$C$2:$C$101,B109,'Lançamentos'!$U$2:$U$101,"Aprovado"),COUNTIFS('Lançamentos'!$C$2:$C$101,B109,'Lançamentos'!$U$2:$U$101,"Rejeitado"),COUNTIFS('Lançamentos'!$C$2:$C$101,B109,'Lançamentos'!$U$2:$U$101,"Pago")),"Pago",IF(COUNTIFS('Lançamentos'!$C$2:$C$101,B109,'Lançamentos'!$U$2:$U$101,"Aprovado")=MAX(COUNTIFS('Lançamentos'!$C$2:$C$101,B109,'Lançamentos'!$U$2:$U$101,"Pendente"),COUNTIFS('Lançamentos'!$C$2:$C$101,B109,'Lançamentos'!$U$2:$U$101,"Aprovado"),COUNTIFS('Lançamentos'!$C$2:$C$101,B109,'Lançamentos'!$U$2:$U$101,"Rejeitado"),COUNTIFS('Lançamentos'!$C$2:$C$101,B109,'Lançamentos'!$U$2:$U$101,"Pago")),"Aprovado",IF(COUNTIFS('Lançamentos'!$C$2:$C$101,B109,'Lançamentos'!$U$2:$U$101,"Pendente")=MAX(COUNTIFS('Lançamentos'!$C$2:$C$101,B109,'Lançamentos'!$U$2:$U$101,"Pendente"),COUNTIFS('Lançamentos'!$C$2:$C$101,B109,'Lançamentos'!$U$2:$U$101,"Aprovado"),COUNTIFS('Lançamentos'!$C$2:$C$101,B109,'Lançamentos'!$U$2:$U$101,"Rejeitado"),COUNTIFS('Lançamentos'!$C$2:$C$101,B109,'Lançamentos'!$U$2:$U$101,"Pago")),"Pendente","Rejeitado"))))</f>
        <v/>
      </c>
      <c r="H109" s="9">
        <f>IF(B109="","",SUMIF('Lançamentos'!$C$2:$C$101,B109,'Lançamentos'!$K$2:$K$101))</f>
        <v/>
      </c>
      <c r="I109" s="9">
        <f>IF(B109="","",SUMIF('Lançamentos'!$C$2:$C$101,B109,'Lançamentos'!$L$2:$L$101))</f>
        <v/>
      </c>
      <c r="L109" s="20">
        <f>IF(K109="","",COUNTIF('Lançamentos'!$U$2:$U$101,K109))</f>
        <v/>
      </c>
    </row>
    <row r="110" ht="22" customHeight="1">
      <c r="A110" s="2" t="n"/>
      <c r="B110" s="20">
        <f>IF(A110="","",IFERROR(INDEX('Lançamentos'!$C$2:$C$101,MATCH(A110,'Lançamentos'!$D$2:$D$101,0)),"Não encontrado"))</f>
        <v/>
      </c>
      <c r="C110" s="9">
        <f>IF(B110="","",SUMIF('Lançamentos'!$C$2:$C$101,B110,'Lançamentos'!$N$2:$N$101))</f>
        <v/>
      </c>
      <c r="D110" s="31">
        <f>IF(B110="","",SUMIF('Lançamentos'!$C$2:$C$101,B110,'Lançamentos'!$R$2:$R$101))</f>
        <v/>
      </c>
      <c r="E110" s="9">
        <f>IF(B110="","",IFERROR(C110/COUNTIF('Lançamentos'!$C$2:$C$101,B110),0))</f>
        <v/>
      </c>
      <c r="F110" s="31">
        <f>IF(A110="","",IFERROR(VLOOKUP(A110,'Lançamentos'!$D$2:$H$101,5,FALSE),"Não encontrado"))</f>
        <v/>
      </c>
      <c r="G110" s="20">
        <f>IF(B110="","",IF(COUNTIFS('Lançamentos'!$C$2:$C$101,B110,'Lançamentos'!$U$2:$U$101,"Pago")=MAX(COUNTIFS('Lançamentos'!$C$2:$C$101,B110,'Lançamentos'!$U$2:$U$101,"Pendente"),COUNTIFS('Lançamentos'!$C$2:$C$101,B110,'Lançamentos'!$U$2:$U$101,"Aprovado"),COUNTIFS('Lançamentos'!$C$2:$C$101,B110,'Lançamentos'!$U$2:$U$101,"Rejeitado"),COUNTIFS('Lançamentos'!$C$2:$C$101,B110,'Lançamentos'!$U$2:$U$101,"Pago")),"Pago",IF(COUNTIFS('Lançamentos'!$C$2:$C$101,B110,'Lançamentos'!$U$2:$U$101,"Aprovado")=MAX(COUNTIFS('Lançamentos'!$C$2:$C$101,B110,'Lançamentos'!$U$2:$U$101,"Pendente"),COUNTIFS('Lançamentos'!$C$2:$C$101,B110,'Lançamentos'!$U$2:$U$101,"Aprovado"),COUNTIFS('Lançamentos'!$C$2:$C$101,B110,'Lançamentos'!$U$2:$U$101,"Rejeitado"),COUNTIFS('Lançamentos'!$C$2:$C$101,B110,'Lançamentos'!$U$2:$U$101,"Pago")),"Aprovado",IF(COUNTIFS('Lançamentos'!$C$2:$C$101,B110,'Lançamentos'!$U$2:$U$101,"Pendente")=MAX(COUNTIFS('Lançamentos'!$C$2:$C$101,B110,'Lançamentos'!$U$2:$U$101,"Pendente"),COUNTIFS('Lançamentos'!$C$2:$C$101,B110,'Lançamentos'!$U$2:$U$101,"Aprovado"),COUNTIFS('Lançamentos'!$C$2:$C$101,B110,'Lançamentos'!$U$2:$U$101,"Rejeitado"),COUNTIFS('Lançamentos'!$C$2:$C$101,B110,'Lançamentos'!$U$2:$U$101,"Pago")),"Pendente","Rejeitado"))))</f>
        <v/>
      </c>
      <c r="H110" s="9">
        <f>IF(B110="","",SUMIF('Lançamentos'!$C$2:$C$101,B110,'Lançamentos'!$K$2:$K$101))</f>
        <v/>
      </c>
      <c r="I110" s="9">
        <f>IF(B110="","",SUMIF('Lançamentos'!$C$2:$C$101,B110,'Lançamentos'!$L$2:$L$101))</f>
        <v/>
      </c>
      <c r="L110" s="20">
        <f>IF(K110="","",COUNTIF('Lançamentos'!$U$2:$U$101,K110))</f>
        <v/>
      </c>
    </row>
    <row r="111" ht="22" customHeight="1">
      <c r="A111" s="2" t="n"/>
      <c r="B111" s="20">
        <f>IF(A111="","",IFERROR(INDEX('Lançamentos'!$C$2:$C$101,MATCH(A111,'Lançamentos'!$D$2:$D$101,0)),"Não encontrado"))</f>
        <v/>
      </c>
      <c r="C111" s="9">
        <f>IF(B111="","",SUMIF('Lançamentos'!$C$2:$C$101,B111,'Lançamentos'!$N$2:$N$101))</f>
        <v/>
      </c>
      <c r="D111" s="31">
        <f>IF(B111="","",SUMIF('Lançamentos'!$C$2:$C$101,B111,'Lançamentos'!$R$2:$R$101))</f>
        <v/>
      </c>
      <c r="E111" s="9">
        <f>IF(B111="","",IFERROR(C111/COUNTIF('Lançamentos'!$C$2:$C$101,B111),0))</f>
        <v/>
      </c>
      <c r="F111" s="31">
        <f>IF(A111="","",IFERROR(VLOOKUP(A111,'Lançamentos'!$D$2:$H$101,5,FALSE),"Não encontrado"))</f>
        <v/>
      </c>
      <c r="G111" s="20">
        <f>IF(B111="","",IF(COUNTIFS('Lançamentos'!$C$2:$C$101,B111,'Lançamentos'!$U$2:$U$101,"Pago")=MAX(COUNTIFS('Lançamentos'!$C$2:$C$101,B111,'Lançamentos'!$U$2:$U$101,"Pendente"),COUNTIFS('Lançamentos'!$C$2:$C$101,B111,'Lançamentos'!$U$2:$U$101,"Aprovado"),COUNTIFS('Lançamentos'!$C$2:$C$101,B111,'Lançamentos'!$U$2:$U$101,"Rejeitado"),COUNTIFS('Lançamentos'!$C$2:$C$101,B111,'Lançamentos'!$U$2:$U$101,"Pago")),"Pago",IF(COUNTIFS('Lançamentos'!$C$2:$C$101,B111,'Lançamentos'!$U$2:$U$101,"Aprovado")=MAX(COUNTIFS('Lançamentos'!$C$2:$C$101,B111,'Lançamentos'!$U$2:$U$101,"Pendente"),COUNTIFS('Lançamentos'!$C$2:$C$101,B111,'Lançamentos'!$U$2:$U$101,"Aprovado"),COUNTIFS('Lançamentos'!$C$2:$C$101,B111,'Lançamentos'!$U$2:$U$101,"Rejeitado"),COUNTIFS('Lançamentos'!$C$2:$C$101,B111,'Lançamentos'!$U$2:$U$101,"Pago")),"Aprovado",IF(COUNTIFS('Lançamentos'!$C$2:$C$101,B111,'Lançamentos'!$U$2:$U$101,"Pendente")=MAX(COUNTIFS('Lançamentos'!$C$2:$C$101,B111,'Lançamentos'!$U$2:$U$101,"Pendente"),COUNTIFS('Lançamentos'!$C$2:$C$101,B111,'Lançamentos'!$U$2:$U$101,"Aprovado"),COUNTIFS('Lançamentos'!$C$2:$C$101,B111,'Lançamentos'!$U$2:$U$101,"Rejeitado"),COUNTIFS('Lançamentos'!$C$2:$C$101,B111,'Lançamentos'!$U$2:$U$101,"Pago")),"Pendente","Rejeitado"))))</f>
        <v/>
      </c>
      <c r="H111" s="9">
        <f>IF(B111="","",SUMIF('Lançamentos'!$C$2:$C$101,B111,'Lançamentos'!$K$2:$K$101))</f>
        <v/>
      </c>
      <c r="I111" s="9">
        <f>IF(B111="","",SUMIF('Lançamentos'!$C$2:$C$101,B111,'Lançamentos'!$L$2:$L$101))</f>
        <v/>
      </c>
      <c r="L111" s="20">
        <f>IF(K111="","",COUNTIF('Lançamentos'!$U$2:$U$101,K111))</f>
        <v/>
      </c>
    </row>
    <row r="112" ht="22" customHeight="1">
      <c r="A112" s="2" t="n"/>
      <c r="B112" s="20">
        <f>IF(A112="","",IFERROR(INDEX('Lançamentos'!$C$2:$C$101,MATCH(A112,'Lançamentos'!$D$2:$D$101,0)),"Não encontrado"))</f>
        <v/>
      </c>
      <c r="C112" s="9">
        <f>IF(B112="","",SUMIF('Lançamentos'!$C$2:$C$101,B112,'Lançamentos'!$N$2:$N$101))</f>
        <v/>
      </c>
      <c r="D112" s="31">
        <f>IF(B112="","",SUMIF('Lançamentos'!$C$2:$C$101,B112,'Lançamentos'!$R$2:$R$101))</f>
        <v/>
      </c>
      <c r="E112" s="9">
        <f>IF(B112="","",IFERROR(C112/COUNTIF('Lançamentos'!$C$2:$C$101,B112),0))</f>
        <v/>
      </c>
      <c r="F112" s="31">
        <f>IF(A112="","",IFERROR(VLOOKUP(A112,'Lançamentos'!$D$2:$H$101,5,FALSE),"Não encontrado"))</f>
        <v/>
      </c>
      <c r="G112" s="20">
        <f>IF(B112="","",IF(COUNTIFS('Lançamentos'!$C$2:$C$101,B112,'Lançamentos'!$U$2:$U$101,"Pago")=MAX(COUNTIFS('Lançamentos'!$C$2:$C$101,B112,'Lançamentos'!$U$2:$U$101,"Pendente"),COUNTIFS('Lançamentos'!$C$2:$C$101,B112,'Lançamentos'!$U$2:$U$101,"Aprovado"),COUNTIFS('Lançamentos'!$C$2:$C$101,B112,'Lançamentos'!$U$2:$U$101,"Rejeitado"),COUNTIFS('Lançamentos'!$C$2:$C$101,B112,'Lançamentos'!$U$2:$U$101,"Pago")),"Pago",IF(COUNTIFS('Lançamentos'!$C$2:$C$101,B112,'Lançamentos'!$U$2:$U$101,"Aprovado")=MAX(COUNTIFS('Lançamentos'!$C$2:$C$101,B112,'Lançamentos'!$U$2:$U$101,"Pendente"),COUNTIFS('Lançamentos'!$C$2:$C$101,B112,'Lançamentos'!$U$2:$U$101,"Aprovado"),COUNTIFS('Lançamentos'!$C$2:$C$101,B112,'Lançamentos'!$U$2:$U$101,"Rejeitado"),COUNTIFS('Lançamentos'!$C$2:$C$101,B112,'Lançamentos'!$U$2:$U$101,"Pago")),"Aprovado",IF(COUNTIFS('Lançamentos'!$C$2:$C$101,B112,'Lançamentos'!$U$2:$U$101,"Pendente")=MAX(COUNTIFS('Lançamentos'!$C$2:$C$101,B112,'Lançamentos'!$U$2:$U$101,"Pendente"),COUNTIFS('Lançamentos'!$C$2:$C$101,B112,'Lançamentos'!$U$2:$U$101,"Aprovado"),COUNTIFS('Lançamentos'!$C$2:$C$101,B112,'Lançamentos'!$U$2:$U$101,"Rejeitado"),COUNTIFS('Lançamentos'!$C$2:$C$101,B112,'Lançamentos'!$U$2:$U$101,"Pago")),"Pendente","Rejeitado"))))</f>
        <v/>
      </c>
      <c r="H112" s="9">
        <f>IF(B112="","",SUMIF('Lançamentos'!$C$2:$C$101,B112,'Lançamentos'!$K$2:$K$101))</f>
        <v/>
      </c>
      <c r="I112" s="9">
        <f>IF(B112="","",SUMIF('Lançamentos'!$C$2:$C$101,B112,'Lançamentos'!$L$2:$L$101))</f>
        <v/>
      </c>
      <c r="L112" s="20">
        <f>IF(K112="","",COUNTIF('Lançamentos'!$U$2:$U$101,K112))</f>
        <v/>
      </c>
    </row>
    <row r="113" ht="22" customHeight="1">
      <c r="A113" s="2" t="n"/>
      <c r="B113" s="20">
        <f>IF(A113="","",IFERROR(INDEX('Lançamentos'!$C$2:$C$101,MATCH(A113,'Lançamentos'!$D$2:$D$101,0)),"Não encontrado"))</f>
        <v/>
      </c>
      <c r="C113" s="9">
        <f>IF(B113="","",SUMIF('Lançamentos'!$C$2:$C$101,B113,'Lançamentos'!$N$2:$N$101))</f>
        <v/>
      </c>
      <c r="D113" s="31">
        <f>IF(B113="","",SUMIF('Lançamentos'!$C$2:$C$101,B113,'Lançamentos'!$R$2:$R$101))</f>
        <v/>
      </c>
      <c r="E113" s="9">
        <f>IF(B113="","",IFERROR(C113/COUNTIF('Lançamentos'!$C$2:$C$101,B113),0))</f>
        <v/>
      </c>
      <c r="F113" s="31">
        <f>IF(A113="","",IFERROR(VLOOKUP(A113,'Lançamentos'!$D$2:$H$101,5,FALSE),"Não encontrado"))</f>
        <v/>
      </c>
      <c r="G113" s="20">
        <f>IF(B113="","",IF(COUNTIFS('Lançamentos'!$C$2:$C$101,B113,'Lançamentos'!$U$2:$U$101,"Pago")=MAX(COUNTIFS('Lançamentos'!$C$2:$C$101,B113,'Lançamentos'!$U$2:$U$101,"Pendente"),COUNTIFS('Lançamentos'!$C$2:$C$101,B113,'Lançamentos'!$U$2:$U$101,"Aprovado"),COUNTIFS('Lançamentos'!$C$2:$C$101,B113,'Lançamentos'!$U$2:$U$101,"Rejeitado"),COUNTIFS('Lançamentos'!$C$2:$C$101,B113,'Lançamentos'!$U$2:$U$101,"Pago")),"Pago",IF(COUNTIFS('Lançamentos'!$C$2:$C$101,B113,'Lançamentos'!$U$2:$U$101,"Aprovado")=MAX(COUNTIFS('Lançamentos'!$C$2:$C$101,B113,'Lançamentos'!$U$2:$U$101,"Pendente"),COUNTIFS('Lançamentos'!$C$2:$C$101,B113,'Lançamentos'!$U$2:$U$101,"Aprovado"),COUNTIFS('Lançamentos'!$C$2:$C$101,B113,'Lançamentos'!$U$2:$U$101,"Rejeitado"),COUNTIFS('Lançamentos'!$C$2:$C$101,B113,'Lançamentos'!$U$2:$U$101,"Pago")),"Aprovado",IF(COUNTIFS('Lançamentos'!$C$2:$C$101,B113,'Lançamentos'!$U$2:$U$101,"Pendente")=MAX(COUNTIFS('Lançamentos'!$C$2:$C$101,B113,'Lançamentos'!$U$2:$U$101,"Pendente"),COUNTIFS('Lançamentos'!$C$2:$C$101,B113,'Lançamentos'!$U$2:$U$101,"Aprovado"),COUNTIFS('Lançamentos'!$C$2:$C$101,B113,'Lançamentos'!$U$2:$U$101,"Rejeitado"),COUNTIFS('Lançamentos'!$C$2:$C$101,B113,'Lançamentos'!$U$2:$U$101,"Pago")),"Pendente","Rejeitado"))))</f>
        <v/>
      </c>
      <c r="H113" s="9">
        <f>IF(B113="","",SUMIF('Lançamentos'!$C$2:$C$101,B113,'Lançamentos'!$K$2:$K$101))</f>
        <v/>
      </c>
      <c r="I113" s="9">
        <f>IF(B113="","",SUMIF('Lançamentos'!$C$2:$C$101,B113,'Lançamentos'!$L$2:$L$101))</f>
        <v/>
      </c>
      <c r="L113" s="20">
        <f>IF(K113="","",COUNTIF('Lançamentos'!$U$2:$U$101,K113))</f>
        <v/>
      </c>
    </row>
    <row r="114" ht="22" customHeight="1">
      <c r="A114" s="2" t="n"/>
      <c r="B114" s="20">
        <f>IF(A114="","",IFERROR(INDEX('Lançamentos'!$C$2:$C$101,MATCH(A114,'Lançamentos'!$D$2:$D$101,0)),"Não encontrado"))</f>
        <v/>
      </c>
      <c r="C114" s="9">
        <f>IF(B114="","",SUMIF('Lançamentos'!$C$2:$C$101,B114,'Lançamentos'!$N$2:$N$101))</f>
        <v/>
      </c>
      <c r="D114" s="31">
        <f>IF(B114="","",SUMIF('Lançamentos'!$C$2:$C$101,B114,'Lançamentos'!$R$2:$R$101))</f>
        <v/>
      </c>
      <c r="E114" s="9">
        <f>IF(B114="","",IFERROR(C114/COUNTIF('Lançamentos'!$C$2:$C$101,B114),0))</f>
        <v/>
      </c>
      <c r="F114" s="31">
        <f>IF(A114="","",IFERROR(VLOOKUP(A114,'Lançamentos'!$D$2:$H$101,5,FALSE),"Não encontrado"))</f>
        <v/>
      </c>
      <c r="G114" s="20">
        <f>IF(B114="","",IF(COUNTIFS('Lançamentos'!$C$2:$C$101,B114,'Lançamentos'!$U$2:$U$101,"Pago")=MAX(COUNTIFS('Lançamentos'!$C$2:$C$101,B114,'Lançamentos'!$U$2:$U$101,"Pendente"),COUNTIFS('Lançamentos'!$C$2:$C$101,B114,'Lançamentos'!$U$2:$U$101,"Aprovado"),COUNTIFS('Lançamentos'!$C$2:$C$101,B114,'Lançamentos'!$U$2:$U$101,"Rejeitado"),COUNTIFS('Lançamentos'!$C$2:$C$101,B114,'Lançamentos'!$U$2:$U$101,"Pago")),"Pago",IF(COUNTIFS('Lançamentos'!$C$2:$C$101,B114,'Lançamentos'!$U$2:$U$101,"Aprovado")=MAX(COUNTIFS('Lançamentos'!$C$2:$C$101,B114,'Lançamentos'!$U$2:$U$101,"Pendente"),COUNTIFS('Lançamentos'!$C$2:$C$101,B114,'Lançamentos'!$U$2:$U$101,"Aprovado"),COUNTIFS('Lançamentos'!$C$2:$C$101,B114,'Lançamentos'!$U$2:$U$101,"Rejeitado"),COUNTIFS('Lançamentos'!$C$2:$C$101,B114,'Lançamentos'!$U$2:$U$101,"Pago")),"Aprovado",IF(COUNTIFS('Lançamentos'!$C$2:$C$101,B114,'Lançamentos'!$U$2:$U$101,"Pendente")=MAX(COUNTIFS('Lançamentos'!$C$2:$C$101,B114,'Lançamentos'!$U$2:$U$101,"Pendente"),COUNTIFS('Lançamentos'!$C$2:$C$101,B114,'Lançamentos'!$U$2:$U$101,"Aprovado"),COUNTIFS('Lançamentos'!$C$2:$C$101,B114,'Lançamentos'!$U$2:$U$101,"Rejeitado"),COUNTIFS('Lançamentos'!$C$2:$C$101,B114,'Lançamentos'!$U$2:$U$101,"Pago")),"Pendente","Rejeitado"))))</f>
        <v/>
      </c>
      <c r="H114" s="9">
        <f>IF(B114="","",SUMIF('Lançamentos'!$C$2:$C$101,B114,'Lançamentos'!$K$2:$K$101))</f>
        <v/>
      </c>
      <c r="I114" s="9">
        <f>IF(B114="","",SUMIF('Lançamentos'!$C$2:$C$101,B114,'Lançamentos'!$L$2:$L$101))</f>
        <v/>
      </c>
      <c r="L114" s="20">
        <f>IF(K114="","",COUNTIF('Lançamentos'!$U$2:$U$101,K114))</f>
        <v/>
      </c>
    </row>
  </sheetData>
  <autoFilter ref="A14:I114"/>
  <mergeCells count="1">
    <mergeCell ref="A1:Q1"/>
  </mergeCells>
  <conditionalFormatting sqref="G15:G114">
    <cfRule type="expression" priority="1" dxfId="2">
      <formula>OR(G15="Pendente",G15="Rejeitado")</formula>
    </cfRule>
    <cfRule type="expression" priority="2" dxfId="1">
      <formula>OR(G15="Aprovado",G15="Pago")</formula>
    </cfRule>
  </conditionalFormatting>
  <dataValidations count="1">
    <dataValidation sqref="A15:A114" showErrorMessage="1" showInputMessage="1" allowBlank="1" type="list">
      <formula1>"MAT-2026-001,MAT-2026-002,MAT-2026-003,MAT-2026-004,MAT-2026-005,MAT-2026-006,MAT-2026-007,MAT-2026-008,MAT-2026-009,MAT-2026-010"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1" t="inlineStr">
        <is>
          <t>Nerd Planilha | Orientações de Uso — Horas Extras</t>
        </is>
      </c>
    </row>
    <row r="2"/>
    <row r="3" ht="24" customHeight="1">
      <c r="A3" s="23" t="inlineStr">
        <is>
          <t>Como utilizar o workbook</t>
        </is>
      </c>
      <c r="B3" s="24" t="n"/>
      <c r="C3" s="24" t="n"/>
      <c r="D3" s="24" t="n"/>
      <c r="E3" s="24" t="n"/>
      <c r="F3" s="24" t="n"/>
      <c r="G3" s="25" t="n"/>
    </row>
    <row r="4" ht="30" customHeight="1">
      <c r="A4" s="26" t="inlineStr">
        <is>
          <t>1. Preencha somente as células amarelas da planilha Lançamentos. As células azuis são calculadas automaticamente.</t>
        </is>
      </c>
      <c r="B4" s="24" t="n"/>
      <c r="C4" s="24" t="n"/>
      <c r="D4" s="24" t="n"/>
      <c r="E4" s="24" t="n"/>
      <c r="F4" s="24" t="n"/>
      <c r="G4" s="25" t="n"/>
    </row>
    <row r="5" ht="30" customHeight="1">
      <c r="A5" s="26" t="inlineStr">
        <is>
          <t>2. Informe horas em formato decimal; exemplo: 1,5 representa 1 hora e 30 minutos.</t>
        </is>
      </c>
      <c r="B5" s="24" t="n"/>
      <c r="C5" s="24" t="n"/>
      <c r="D5" s="24" t="n"/>
      <c r="E5" s="24" t="n"/>
      <c r="F5" s="24" t="n"/>
      <c r="G5" s="25" t="n"/>
    </row>
    <row r="6" ht="30" customHeight="1">
      <c r="A6" s="26" t="inlineStr">
        <is>
          <t>3. Registre salário mensal e jornada mensal prevista para que o valor da hora normal seja calculado de forma estimada.</t>
        </is>
      </c>
      <c r="B6" s="24" t="n"/>
      <c r="C6" s="24" t="n"/>
      <c r="D6" s="24" t="n"/>
      <c r="E6" s="24" t="n"/>
      <c r="F6" s="24" t="n"/>
      <c r="G6" s="25" t="n"/>
    </row>
    <row r="7" ht="30" customHeight="1"/>
    <row r="8" ht="24" customHeight="1">
      <c r="A8" s="23" t="inlineStr">
        <is>
          <t>Critérios operacionais</t>
        </is>
      </c>
      <c r="B8" s="24" t="n"/>
      <c r="C8" s="24" t="n"/>
      <c r="D8" s="24" t="n"/>
      <c r="E8" s="24" t="n"/>
      <c r="F8" s="24" t="n"/>
      <c r="G8" s="25" t="n"/>
    </row>
    <row r="9" ht="30" customHeight="1">
      <c r="A9" s="26" t="inlineStr">
        <is>
          <t>Hora extra em dias úteis normalmente utiliza adicional de 50%; domingos e feriados podem utilizar 100%, conforme convenção coletiva e política da empresa.</t>
        </is>
      </c>
      <c r="B9" s="24" t="n"/>
      <c r="C9" s="24" t="n"/>
      <c r="D9" s="24" t="n"/>
      <c r="E9" s="24" t="n"/>
      <c r="F9" s="24" t="n"/>
      <c r="G9" s="25" t="n"/>
    </row>
    <row r="10" ht="30" customHeight="1">
      <c r="A10" s="26" t="inlineStr">
        <is>
          <t>O adicional noturno deve ser informado como percentual decimal. Exemplo: 20% deve ser preenchido como 20%.</t>
        </is>
      </c>
      <c r="B10" s="24" t="n"/>
      <c r="C10" s="24" t="n"/>
      <c r="D10" s="24" t="n"/>
      <c r="E10" s="24" t="n"/>
      <c r="F10" s="24" t="n"/>
      <c r="G10" s="25" t="n"/>
    </row>
    <row r="11" ht="30" customHeight="1">
      <c r="A11" s="26" t="inlineStr">
        <is>
          <t>Utilize o status Pendente, Aprovado, Rejeitado ou Pago para manter a trilha de aprovação do lançamento.</t>
        </is>
      </c>
      <c r="B11" s="24" t="n"/>
      <c r="C11" s="24" t="n"/>
      <c r="D11" s="24" t="n"/>
      <c r="E11" s="24" t="n"/>
      <c r="F11" s="24" t="n"/>
      <c r="G11" s="25" t="n"/>
    </row>
    <row r="12" ht="30" customHeight="1"/>
    <row r="13" ht="24" customHeight="1">
      <c r="A13" s="23" t="inlineStr">
        <is>
          <t>Validações e conformidade</t>
        </is>
      </c>
      <c r="B13" s="24" t="n"/>
      <c r="C13" s="24" t="n"/>
      <c r="D13" s="24" t="n"/>
      <c r="E13" s="24" t="n"/>
      <c r="F13" s="24" t="n"/>
      <c r="G13" s="25" t="n"/>
    </row>
    <row r="14" ht="30" customHeight="1">
      <c r="A14" s="26" t="inlineStr">
        <is>
          <t>Valide as regras aplicáveis à categoria profissional, banco de horas, jornada contratual, adicional noturno e eSocial.</t>
        </is>
      </c>
      <c r="B14" s="24" t="n"/>
      <c r="C14" s="24" t="n"/>
      <c r="D14" s="24" t="n"/>
      <c r="E14" s="24" t="n"/>
      <c r="F14" s="24" t="n"/>
      <c r="G14" s="25" t="n"/>
    </row>
    <row r="15" ht="30" customHeight="1">
      <c r="A15" s="26" t="inlineStr">
        <is>
          <t>Confirme impactos em DSR, férias, 13º salário, FGTS, INSS e folha de pagamento antes do processamento.</t>
        </is>
      </c>
      <c r="B15" s="24" t="n"/>
      <c r="C15" s="24" t="n"/>
      <c r="D15" s="24" t="n"/>
      <c r="E15" s="24" t="n"/>
      <c r="F15" s="24" t="n"/>
      <c r="G15" s="25" t="n"/>
    </row>
    <row r="16" ht="30" customHeight="1">
      <c r="A16" s="26" t="inlineStr">
        <is>
          <t>Os valores do workbook são estimativos e devem ser revisados pela área responsável conforme instrumentos coletivos e políticas vigentes.</t>
        </is>
      </c>
      <c r="B16" s="24" t="n"/>
      <c r="C16" s="24" t="n"/>
      <c r="D16" s="24" t="n"/>
      <c r="E16" s="24" t="n"/>
      <c r="F16" s="24" t="n"/>
      <c r="G16" s="25" t="n"/>
    </row>
    <row r="17" ht="30" customHeight="1"/>
    <row r="18" ht="24" customHeight="1">
      <c r="A18" s="23" t="inlineStr">
        <is>
          <t>Privacidade e governança de dados</t>
        </is>
      </c>
      <c r="B18" s="24" t="n"/>
      <c r="C18" s="24" t="n"/>
      <c r="D18" s="24" t="n"/>
      <c r="E18" s="24" t="n"/>
      <c r="F18" s="24" t="n"/>
      <c r="G18" s="25" t="n"/>
    </row>
    <row r="19" ht="30" customHeight="1">
      <c r="A19" s="26" t="inlineStr">
        <is>
          <t>Não inclua dados pessoais desnecessários, observando a LGPD e as orientações da ANPD.</t>
        </is>
      </c>
      <c r="B19" s="24" t="n"/>
      <c r="C19" s="24" t="n"/>
      <c r="D19" s="24" t="n"/>
      <c r="E19" s="24" t="n"/>
      <c r="F19" s="24" t="n"/>
      <c r="G19" s="25" t="n"/>
    </row>
    <row r="20" ht="30" customHeight="1">
      <c r="A20" s="26" t="inlineStr">
        <is>
          <t>Na planilha Resumo, informe uma matrícula na coluna amarela para consolidar o colaborador e atualizar os gráficos gerenciais.</t>
        </is>
      </c>
      <c r="B20" s="24" t="n"/>
      <c r="C20" s="24" t="n"/>
      <c r="D20" s="24" t="n"/>
      <c r="E20" s="24" t="n"/>
      <c r="F20" s="24" t="n"/>
      <c r="G20" s="25" t="n"/>
    </row>
    <row r="21" ht="30" customHeight="1"/>
    <row r="22" ht="24" customHeight="1">
      <c r="A22" s="23" t="inlineStr">
        <is>
          <t>Leitura das planilhas</t>
        </is>
      </c>
      <c r="B22" s="24" t="n"/>
      <c r="C22" s="24" t="n"/>
      <c r="D22" s="24" t="n"/>
      <c r="E22" s="24" t="n"/>
      <c r="F22" s="24" t="n"/>
      <c r="G22" s="25" t="n"/>
    </row>
    <row r="23" ht="30" customHeight="1">
      <c r="A23" s="26" t="inlineStr">
        <is>
          <t>Lançamentos: base operacional com registro, cálculo, aprovação e observações.</t>
        </is>
      </c>
      <c r="B23" s="24" t="n"/>
      <c r="C23" s="24" t="n"/>
      <c r="D23" s="24" t="n"/>
      <c r="E23" s="24" t="n"/>
      <c r="F23" s="24" t="n"/>
      <c r="G23" s="25" t="n"/>
    </row>
    <row r="24" ht="30" customHeight="1">
      <c r="A24" s="26" t="inlineStr">
        <is>
          <t>Resumo: indicadores, consolidação por colaborador, consulta de salário por matrícula e visualizações gerenciais.</t>
        </is>
      </c>
      <c r="B24" s="24" t="n"/>
      <c r="C24" s="24" t="n"/>
      <c r="D24" s="24" t="n"/>
      <c r="E24" s="24" t="n"/>
      <c r="F24" s="24" t="n"/>
      <c r="G24" s="25" t="n"/>
    </row>
    <row r="25" ht="30" customHeight="1">
      <c r="A25" s="26" t="inlineStr">
        <is>
          <t>Instruções: guia de preenchimento, controles operacionais e pontos de validação.</t>
        </is>
      </c>
      <c r="B25" s="24" t="n"/>
      <c r="C25" s="24" t="n"/>
      <c r="D25" s="24" t="n"/>
      <c r="E25" s="24" t="n"/>
      <c r="F25" s="24" t="n"/>
      <c r="G25" s="25" t="n"/>
    </row>
  </sheetData>
  <mergeCells count="24">
    <mergeCell ref="A1:G1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2026-08-25T21:18:02Z</dcterms:created>
  <dcterms:modified xmlns:dcterms="http://purl.org/dc/terms/" xmlns:xsi="http://www.w3.org/2001/XMLSchema-instance" xsi:type="dcterms:W3CDTF">2026-08-25T21:18:02Z</dcterms:modified>
</cp:coreProperties>
</file>