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chamento Diário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Parâmetros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0,00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i val="1"/>
      <color rgb="006B7280"/>
      <sz val="10"/>
    </font>
  </fonts>
  <fills count="7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/>
    </xf>
    <xf numFmtId="0" fontId="2" fillId="6" borderId="1" pivotButton="0" quotePrefix="0" xfId="0"/>
    <xf numFmtId="165" fontId="2" fillId="6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1" fontId="3" fillId="5" borderId="1" applyAlignment="1" pivotButton="0" quotePrefix="0" xfId="0">
      <alignment horizontal="right" vertical="center"/>
    </xf>
    <xf numFmtId="1" fontId="3" fillId="0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2" fillId="3" borderId="0" pivotButton="0" quotePrefix="0" xfId="0"/>
    <xf numFmtId="166" fontId="3" fillId="4" borderId="1" applyAlignment="1" pivotButton="0" quotePrefix="0" xfId="0">
      <alignment horizontal="right" vertical="center"/>
    </xf>
    <xf numFmtId="0" fontId="5" fillId="0" borderId="0" pivotButton="0" quotePrefix="0" xfId="0"/>
    <xf numFmtId="0" fontId="3" fillId="0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 wrapText="1"/>
    </xf>
    <xf numFmtId="165" fontId="2" fillId="6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de vendas por data</a:t>
            </a:r>
          </a:p>
        </rich>
      </tx>
    </title>
    <plotArea>
      <lineChart>
        <grouping val="standard"/>
        <ser>
          <idx val="0"/>
          <order val="0"/>
          <tx>
            <strRef>
              <f>'Fechamento Diário'!K2</f>
            </strRef>
          </tx>
          <spPr>
            <a:ln xmlns:a="http://schemas.openxmlformats.org/drawingml/2006/main" w="25000">
              <a:solidFill>
                <a:srgbClr val="06B6D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'Fechamento Diário'!$A$3:$A$12</f>
            </numRef>
          </cat>
          <val>
            <numRef>
              <f>'Fechamento Diário'!$K$3:$K$12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Composição das vendas por meio de pagamento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'Resumo'!$D$4:$D$8</f>
            </numRef>
          </cat>
          <val>
            <numRef>
              <f>'Resumo'!$E$4:$E$8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Diferença de caixa por dia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'Fechamento Diário'!P2</f>
            </strRef>
          </tx>
          <spPr>
            <a:solidFill xmlns:a="http://schemas.openxmlformats.org/drawingml/2006/main">
              <a:srgbClr val="06B6D4"/>
            </a:solidFill>
            <a:ln xmlns:a="http://schemas.openxmlformats.org/drawingml/2006/main">
              <a:prstDash val="solid"/>
            </a:ln>
          </spPr>
          <cat>
            <numRef>
              <f>'Fechamento Diário'!$A$3:$A$12</f>
            </numRef>
          </cat>
          <val>
            <numRef>
              <f>'Fechamento Diário'!$P$3:$P$12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10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29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48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xSplit="4" ySplit="2" topLeftCell="E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22" customWidth="1" min="3" max="3"/>
    <col width="16" customWidth="1" min="4" max="4"/>
    <col width="13" customWidth="1" min="5" max="5"/>
    <col width="15" customWidth="1" min="6" max="6"/>
    <col width="14" customWidth="1" min="7" max="7"/>
    <col width="14" customWidth="1" min="8" max="8"/>
    <col width="13" customWidth="1" min="9" max="9"/>
    <col width="14" customWidth="1" min="10" max="10"/>
    <col width="15" customWidth="1" min="11" max="11"/>
    <col width="12" customWidth="1" min="12" max="12"/>
    <col width="16" customWidth="1" min="13" max="13"/>
    <col width="15" customWidth="1" min="14" max="14"/>
    <col width="17" customWidth="1" min="15" max="15"/>
    <col width="15" customWidth="1" min="16" max="16"/>
    <col width="18" customWidth="1" min="17" max="17"/>
    <col width="12" customWidth="1" min="18" max="18"/>
    <col width="16" customWidth="1" min="19" max="19"/>
    <col width="40" customWidth="1" min="20" max="20"/>
  </cols>
  <sheetData>
    <row r="1" ht="26" customHeight="1">
      <c r="A1" s="1" t="inlineStr">
        <is>
          <t>FECHAMENTO DE CAIXA DIÁRIO — JULHO/2026</t>
        </is>
      </c>
    </row>
    <row r="2" ht="34" customHeight="1">
      <c r="A2" s="2" t="inlineStr">
        <is>
          <t>Data</t>
        </is>
      </c>
      <c r="B2" s="2" t="inlineStr">
        <is>
          <t>Dia da semana</t>
        </is>
      </c>
      <c r="C2" s="2" t="inlineStr">
        <is>
          <t>Responsável pelo caixa</t>
        </is>
      </c>
      <c r="D2" s="2" t="inlineStr">
        <is>
          <t>Cidade</t>
        </is>
      </c>
      <c r="E2" s="2" t="inlineStr">
        <is>
          <t>Saldo inicial</t>
        </is>
      </c>
      <c r="F2" s="2" t="inlineStr">
        <is>
          <t>Vendas em dinheiro</t>
        </is>
      </c>
      <c r="G2" s="2" t="inlineStr">
        <is>
          <t>Vendas no débito</t>
        </is>
      </c>
      <c r="H2" s="2" t="inlineStr">
        <is>
          <t>Vendas no crédito</t>
        </is>
      </c>
      <c r="I2" s="2" t="inlineStr">
        <is>
          <t>Vendas via Pix</t>
        </is>
      </c>
      <c r="J2" s="2" t="inlineStr">
        <is>
          <t>Outras entradas</t>
        </is>
      </c>
      <c r="K2" s="2" t="inlineStr">
        <is>
          <t>Total de vendas</t>
        </is>
      </c>
      <c r="L2" s="2" t="inlineStr">
        <is>
          <t>Sangrias</t>
        </is>
      </c>
      <c r="M2" s="2" t="inlineStr">
        <is>
          <t>Despesas pagas no caixa</t>
        </is>
      </c>
      <c r="N2" s="2" t="inlineStr">
        <is>
          <t>Dinheiro contado</t>
        </is>
      </c>
      <c r="O2" s="2" t="inlineStr">
        <is>
          <t>Saldo esperado em dinheiro</t>
        </is>
      </c>
      <c r="P2" s="2" t="inlineStr">
        <is>
          <t>Diferença de caixa</t>
        </is>
      </c>
      <c r="Q2" s="2" t="inlineStr">
        <is>
          <t>Meio de pagamento predominante</t>
        </is>
      </c>
      <c r="R2" s="2" t="inlineStr">
        <is>
          <t>Taxa estimada</t>
        </is>
      </c>
      <c r="S2" s="2" t="inlineStr">
        <is>
          <t>Status da conferência</t>
        </is>
      </c>
      <c r="T2" s="2" t="inlineStr">
        <is>
          <t>Observações</t>
        </is>
      </c>
    </row>
    <row r="3">
      <c r="A3" s="28" t="n">
        <v>46204</v>
      </c>
      <c r="B3" s="4">
        <f>TEXT(A3,"dddd")</f>
        <v/>
      </c>
      <c r="C3" s="5" t="inlineStr">
        <is>
          <t>João Silva</t>
        </is>
      </c>
      <c r="D3" s="5" t="inlineStr">
        <is>
          <t>São Paulo</t>
        </is>
      </c>
      <c r="E3" s="29" t="n">
        <v>500</v>
      </c>
      <c r="F3" s="29" t="n">
        <v>3200</v>
      </c>
      <c r="G3" s="29" t="n">
        <v>1800</v>
      </c>
      <c r="H3" s="29" t="n">
        <v>2600</v>
      </c>
      <c r="I3" s="29" t="n">
        <v>1450</v>
      </c>
      <c r="J3" s="29" t="n">
        <v>150</v>
      </c>
      <c r="K3" s="30">
        <f>SUM(F3:J3)</f>
        <v/>
      </c>
      <c r="L3" s="29" t="n">
        <v>300</v>
      </c>
      <c r="M3" s="29" t="n">
        <v>120</v>
      </c>
      <c r="N3" s="29" t="n">
        <v>3700</v>
      </c>
      <c r="O3" s="30">
        <f>E3+F3-L3-M3</f>
        <v/>
      </c>
      <c r="P3" s="30">
        <f>N3-O3</f>
        <v/>
      </c>
      <c r="Q3" s="8" t="inlineStr">
        <is>
          <t>Crédito</t>
        </is>
      </c>
      <c r="R3" s="31">
        <f>IFERROR(VLOOKUP(Q3,Parâmetros!$A$2:$B$6,2,FALSE),0)</f>
        <v/>
      </c>
      <c r="S3" s="4">
        <f>IF(ABS(P3)&lt;=0.01,"Conferido",IF(P3&lt;0,"Falta de caixa","Sobra de caixa"))</f>
        <v/>
      </c>
      <c r="T3" s="5" t="inlineStr">
        <is>
          <t>Dia de movimento normal</t>
        </is>
      </c>
    </row>
    <row r="4">
      <c r="A4" s="28" t="n">
        <v>46205</v>
      </c>
      <c r="B4" s="10">
        <f>TEXT(A4,"dddd")</f>
        <v/>
      </c>
      <c r="C4" s="5" t="inlineStr">
        <is>
          <t>Maria Oliveira</t>
        </is>
      </c>
      <c r="D4" s="5" t="inlineStr">
        <is>
          <t>Campinas</t>
        </is>
      </c>
      <c r="E4" s="29" t="n">
        <v>420</v>
      </c>
      <c r="F4" s="29" t="n">
        <v>2800</v>
      </c>
      <c r="G4" s="29" t="n">
        <v>1500</v>
      </c>
      <c r="H4" s="29" t="n">
        <v>2100</v>
      </c>
      <c r="I4" s="29" t="n">
        <v>1980</v>
      </c>
      <c r="J4" s="29" t="n">
        <v>0</v>
      </c>
      <c r="K4" s="32">
        <f>SUM(F4:J4)</f>
        <v/>
      </c>
      <c r="L4" s="29" t="n">
        <v>250</v>
      </c>
      <c r="M4" s="29" t="n">
        <v>90</v>
      </c>
      <c r="N4" s="29" t="n">
        <v>2870</v>
      </c>
      <c r="O4" s="32">
        <f>E4+F4-L4-M4</f>
        <v/>
      </c>
      <c r="P4" s="32">
        <f>N4-O4</f>
        <v/>
      </c>
      <c r="Q4" s="8" t="inlineStr">
        <is>
          <t>Dinheiro</t>
        </is>
      </c>
      <c r="R4" s="33">
        <f>IFERROR(VLOOKUP(Q4,Parâmetros!$A$2:$B$6,2,FALSE),0)</f>
        <v/>
      </c>
      <c r="S4" s="10">
        <f>IF(ABS(P4)&lt;=0.01,"Conferido",IF(P4&lt;0,"Falta de caixa","Sobra de caixa"))</f>
        <v/>
      </c>
      <c r="T4" s="5" t="inlineStr">
        <is>
          <t>Conferido sem ressalvas</t>
        </is>
      </c>
    </row>
    <row r="5">
      <c r="A5" s="28" t="n">
        <v>46206</v>
      </c>
      <c r="B5" s="4">
        <f>TEXT(A5,"dddd")</f>
        <v/>
      </c>
      <c r="C5" s="5" t="inlineStr">
        <is>
          <t>Pedro Santos</t>
        </is>
      </c>
      <c r="D5" s="5" t="inlineStr">
        <is>
          <t>Rio de Janeiro</t>
        </is>
      </c>
      <c r="E5" s="29" t="n">
        <v>500</v>
      </c>
      <c r="F5" s="29" t="n">
        <v>4100</v>
      </c>
      <c r="G5" s="29" t="n">
        <v>2200</v>
      </c>
      <c r="H5" s="29" t="n">
        <v>3400</v>
      </c>
      <c r="I5" s="29" t="n">
        <v>1750</v>
      </c>
      <c r="J5" s="29" t="n">
        <v>200</v>
      </c>
      <c r="K5" s="30">
        <f>SUM(F5:J5)</f>
        <v/>
      </c>
      <c r="L5" s="29" t="n">
        <v>400</v>
      </c>
      <c r="M5" s="29" t="n">
        <v>150</v>
      </c>
      <c r="N5" s="29" t="n">
        <v>4025</v>
      </c>
      <c r="O5" s="30">
        <f>E5+F5-L5-M5</f>
        <v/>
      </c>
      <c r="P5" s="30">
        <f>N5-O5</f>
        <v/>
      </c>
      <c r="Q5" s="8" t="inlineStr">
        <is>
          <t>Crédito</t>
        </is>
      </c>
      <c r="R5" s="31">
        <f>IFERROR(VLOOKUP(Q5,Parâmetros!$A$2:$B$6,2,FALSE),0)</f>
        <v/>
      </c>
      <c r="S5" s="4">
        <f>IF(ABS(P5)&lt;=0.01,"Conferido",IF(P5&lt;0,"Falta de caixa","Sobra de caixa"))</f>
        <v/>
      </c>
      <c r="T5" s="5" t="inlineStr">
        <is>
          <t>Falta investigada: troco devolvido a cliente</t>
        </is>
      </c>
    </row>
    <row r="6">
      <c r="A6" s="28" t="n">
        <v>46207</v>
      </c>
      <c r="B6" s="10">
        <f>TEXT(A6,"dddd")</f>
        <v/>
      </c>
      <c r="C6" s="5" t="inlineStr">
        <is>
          <t>Ana Souza</t>
        </is>
      </c>
      <c r="D6" s="5" t="inlineStr">
        <is>
          <t>Belo Horizonte</t>
        </is>
      </c>
      <c r="E6" s="29" t="n">
        <v>500</v>
      </c>
      <c r="F6" s="29" t="n">
        <v>1950</v>
      </c>
      <c r="G6" s="29" t="n">
        <v>1100</v>
      </c>
      <c r="H6" s="29" t="n">
        <v>1600</v>
      </c>
      <c r="I6" s="29" t="n">
        <v>2300</v>
      </c>
      <c r="J6" s="29" t="n">
        <v>80</v>
      </c>
      <c r="K6" s="32">
        <f>SUM(F6:J6)</f>
        <v/>
      </c>
      <c r="L6" s="29" t="n">
        <v>200</v>
      </c>
      <c r="M6" s="29" t="n">
        <v>60</v>
      </c>
      <c r="N6" s="29" t="n">
        <v>2207</v>
      </c>
      <c r="O6" s="32">
        <f>E6+F6-L6-M6</f>
        <v/>
      </c>
      <c r="P6" s="32">
        <f>N6-O6</f>
        <v/>
      </c>
      <c r="Q6" s="8" t="inlineStr">
        <is>
          <t>Pix</t>
        </is>
      </c>
      <c r="R6" s="33">
        <f>IFERROR(VLOOKUP(Q6,Parâmetros!$A$2:$B$6,2,FALSE),0)</f>
        <v/>
      </c>
      <c r="S6" s="10">
        <f>IF(ABS(P6)&lt;=0.01,"Conferido",IF(P6&lt;0,"Falta de caixa","Sobra de caixa"))</f>
        <v/>
      </c>
      <c r="T6" s="5" t="inlineStr">
        <is>
          <t>Sobra conferida no fechamento</t>
        </is>
      </c>
    </row>
    <row r="7">
      <c r="A7" s="28" t="n">
        <v>46208</v>
      </c>
      <c r="B7" s="4">
        <f>TEXT(A7,"dddd")</f>
        <v/>
      </c>
      <c r="C7" s="5" t="inlineStr">
        <is>
          <t>Carlos Pereira</t>
        </is>
      </c>
      <c r="D7" s="5" t="inlineStr">
        <is>
          <t>Curitiba</t>
        </is>
      </c>
      <c r="E7" s="29" t="n">
        <v>400</v>
      </c>
      <c r="F7" s="29" t="n">
        <v>1500</v>
      </c>
      <c r="G7" s="29" t="n">
        <v>900</v>
      </c>
      <c r="H7" s="29" t="n">
        <v>1300</v>
      </c>
      <c r="I7" s="29" t="n">
        <v>1600</v>
      </c>
      <c r="J7" s="29" t="n">
        <v>0</v>
      </c>
      <c r="K7" s="30">
        <f>SUM(F7:J7)</f>
        <v/>
      </c>
      <c r="L7" s="29" t="n">
        <v>150</v>
      </c>
      <c r="M7" s="29" t="n">
        <v>50</v>
      </c>
      <c r="N7" s="29" t="n">
        <v>1700</v>
      </c>
      <c r="O7" s="30">
        <f>E7+F7-L7-M7</f>
        <v/>
      </c>
      <c r="P7" s="30">
        <f>N7-O7</f>
        <v/>
      </c>
      <c r="Q7" s="8" t="inlineStr">
        <is>
          <t>Pix</t>
        </is>
      </c>
      <c r="R7" s="31">
        <f>IFERROR(VLOOKUP(Q7,Parâmetros!$A$2:$B$6,2,FALSE),0)</f>
        <v/>
      </c>
      <c r="S7" s="4">
        <f>IF(ABS(P7)&lt;=0.01,"Conferido",IF(P7&lt;0,"Falta de caixa","Sobra de caixa"))</f>
        <v/>
      </c>
      <c r="T7" s="5" t="inlineStr">
        <is>
          <t>Domingo, fluxo reduzido</t>
        </is>
      </c>
    </row>
    <row r="8">
      <c r="A8" s="28" t="n">
        <v>46209</v>
      </c>
      <c r="B8" s="10">
        <f>TEXT(A8,"dddd")</f>
        <v/>
      </c>
      <c r="C8" s="5" t="inlineStr">
        <is>
          <t>Juliana Costa</t>
        </is>
      </c>
      <c r="D8" s="5" t="inlineStr">
        <is>
          <t>Porto Alegre</t>
        </is>
      </c>
      <c r="E8" s="29" t="n">
        <v>500</v>
      </c>
      <c r="F8" s="29" t="n">
        <v>3600</v>
      </c>
      <c r="G8" s="29" t="n">
        <v>2400</v>
      </c>
      <c r="H8" s="29" t="n">
        <v>2900</v>
      </c>
      <c r="I8" s="29" t="n">
        <v>2100</v>
      </c>
      <c r="J8" s="29" t="n">
        <v>300</v>
      </c>
      <c r="K8" s="32">
        <f>SUM(F8:J8)</f>
        <v/>
      </c>
      <c r="L8" s="29" t="n">
        <v>350</v>
      </c>
      <c r="M8" s="29" t="n">
        <v>110</v>
      </c>
      <c r="N8" s="29" t="n">
        <v>3640</v>
      </c>
      <c r="O8" s="32">
        <f>E8+F8-L8-M8</f>
        <v/>
      </c>
      <c r="P8" s="32">
        <f>N8-O8</f>
        <v/>
      </c>
      <c r="Q8" s="8" t="inlineStr">
        <is>
          <t>Crédito</t>
        </is>
      </c>
      <c r="R8" s="33">
        <f>IFERROR(VLOOKUP(Q8,Parâmetros!$A$2:$B$6,2,FALSE),0)</f>
        <v/>
      </c>
      <c r="S8" s="10">
        <f>IF(ABS(P8)&lt;=0.01,"Conferido",IF(P8&lt;0,"Falta de caixa","Sobra de caixa"))</f>
        <v/>
      </c>
      <c r="T8" s="5" t="inlineStr">
        <is>
          <t>Conferido sem ressalvas</t>
        </is>
      </c>
    </row>
    <row r="9">
      <c r="A9" s="28" t="n">
        <v>46210</v>
      </c>
      <c r="B9" s="4">
        <f>TEXT(A9,"dddd")</f>
        <v/>
      </c>
      <c r="C9" s="5" t="inlineStr">
        <is>
          <t>Rafael Almeida</t>
        </is>
      </c>
      <c r="D9" s="5" t="inlineStr">
        <is>
          <t>Salvador</t>
        </is>
      </c>
      <c r="E9" s="29" t="n">
        <v>500</v>
      </c>
      <c r="F9" s="29" t="n">
        <v>2900</v>
      </c>
      <c r="G9" s="29" t="n">
        <v>1700</v>
      </c>
      <c r="H9" s="29" t="n">
        <v>2400</v>
      </c>
      <c r="I9" s="29" t="n">
        <v>1850</v>
      </c>
      <c r="J9" s="29" t="n">
        <v>120</v>
      </c>
      <c r="K9" s="30">
        <f>SUM(F9:J9)</f>
        <v/>
      </c>
      <c r="L9" s="29" t="n">
        <v>300</v>
      </c>
      <c r="M9" s="29" t="n">
        <v>95</v>
      </c>
      <c r="N9" s="29" t="n">
        <v>2805</v>
      </c>
      <c r="O9" s="30">
        <f>E9+F9-L9-M9</f>
        <v/>
      </c>
      <c r="P9" s="30">
        <f>N9-O9</f>
        <v/>
      </c>
      <c r="Q9" s="8" t="inlineStr">
        <is>
          <t>Dinheiro</t>
        </is>
      </c>
      <c r="R9" s="31">
        <f>IFERROR(VLOOKUP(Q9,Parâmetros!$A$2:$B$6,2,FALSE),0)</f>
        <v/>
      </c>
      <c r="S9" s="4">
        <f>IF(ABS(P9)&lt;=0.01,"Conferido",IF(P9&lt;0,"Falta de caixa","Sobra de caixa"))</f>
        <v/>
      </c>
      <c r="T9" s="5" t="inlineStr">
        <is>
          <t>Falta registrada: nota de R$ 2,00 divergente</t>
        </is>
      </c>
    </row>
    <row r="10">
      <c r="A10" s="28" t="n">
        <v>46211</v>
      </c>
      <c r="B10" s="10">
        <f>TEXT(A10,"dddd")</f>
        <v/>
      </c>
      <c r="C10" s="5" t="inlineStr">
        <is>
          <t>Camila Ferreira</t>
        </is>
      </c>
      <c r="D10" s="5" t="inlineStr">
        <is>
          <t>Recife</t>
        </is>
      </c>
      <c r="E10" s="29" t="n">
        <v>450</v>
      </c>
      <c r="F10" s="29" t="n">
        <v>3300</v>
      </c>
      <c r="G10" s="29" t="n">
        <v>1950</v>
      </c>
      <c r="H10" s="29" t="n">
        <v>2700</v>
      </c>
      <c r="I10" s="29" t="n">
        <v>2200</v>
      </c>
      <c r="J10" s="29" t="n">
        <v>100</v>
      </c>
      <c r="K10" s="32">
        <f>SUM(F10:J10)</f>
        <v/>
      </c>
      <c r="L10" s="29" t="n">
        <v>320</v>
      </c>
      <c r="M10" s="29" t="n">
        <v>130</v>
      </c>
      <c r="N10" s="29" t="n">
        <v>3300</v>
      </c>
      <c r="O10" s="32">
        <f>E10+F10-L10-M10</f>
        <v/>
      </c>
      <c r="P10" s="32">
        <f>N10-O10</f>
        <v/>
      </c>
      <c r="Q10" s="8" t="inlineStr">
        <is>
          <t>Crédito</t>
        </is>
      </c>
      <c r="R10" s="33">
        <f>IFERROR(VLOOKUP(Q10,Parâmetros!$A$2:$B$6,2,FALSE),0)</f>
        <v/>
      </c>
      <c r="S10" s="10">
        <f>IF(ABS(P10)&lt;=0.01,"Conferido",IF(P10&lt;0,"Falta de caixa","Sobra de caixa"))</f>
        <v/>
      </c>
      <c r="T10" s="5" t="inlineStr">
        <is>
          <t>Conferido sem ressalvas</t>
        </is>
      </c>
    </row>
    <row r="11">
      <c r="A11" s="28" t="n">
        <v>46212</v>
      </c>
      <c r="B11" s="4">
        <f>TEXT(A11,"dddd")</f>
        <v/>
      </c>
      <c r="C11" s="5" t="inlineStr">
        <is>
          <t>Lucas Rodrigues</t>
        </is>
      </c>
      <c r="D11" s="5" t="inlineStr">
        <is>
          <t>Fortaleza</t>
        </is>
      </c>
      <c r="E11" s="29" t="n">
        <v>500</v>
      </c>
      <c r="F11" s="29" t="n">
        <v>2650</v>
      </c>
      <c r="G11" s="29" t="n">
        <v>1400</v>
      </c>
      <c r="H11" s="29" t="n">
        <v>2250</v>
      </c>
      <c r="I11" s="29" t="n">
        <v>1900</v>
      </c>
      <c r="J11" s="29" t="n">
        <v>60</v>
      </c>
      <c r="K11" s="30">
        <f>SUM(F11:J11)</f>
        <v/>
      </c>
      <c r="L11" s="29" t="n">
        <v>280</v>
      </c>
      <c r="M11" s="29" t="n">
        <v>85</v>
      </c>
      <c r="N11" s="29" t="n">
        <v>2790</v>
      </c>
      <c r="O11" s="30">
        <f>E11+F11-L11-M11</f>
        <v/>
      </c>
      <c r="P11" s="30">
        <f>N11-O11</f>
        <v/>
      </c>
      <c r="Q11" s="8" t="inlineStr">
        <is>
          <t>Débito</t>
        </is>
      </c>
      <c r="R11" s="31">
        <f>IFERROR(VLOOKUP(Q11,Parâmetros!$A$2:$B$6,2,FALSE),0)</f>
        <v/>
      </c>
      <c r="S11" s="4">
        <f>IF(ABS(P11)&lt;=0.01,"Conferido",IF(P11&lt;0,"Falta de caixa","Sobra de caixa"))</f>
        <v/>
      </c>
      <c r="T11" s="5" t="inlineStr">
        <is>
          <t>Sobra verificada com supervisor</t>
        </is>
      </c>
    </row>
    <row r="12">
      <c r="A12" s="28" t="n">
        <v>46213</v>
      </c>
      <c r="B12" s="10">
        <f>TEXT(A12,"dddd")</f>
        <v/>
      </c>
      <c r="C12" s="5" t="inlineStr">
        <is>
          <t>Fernanda Lima</t>
        </is>
      </c>
      <c r="D12" s="5" t="inlineStr">
        <is>
          <t>Brasília</t>
        </is>
      </c>
      <c r="E12" s="29" t="n">
        <v>500</v>
      </c>
      <c r="F12" s="29" t="n">
        <v>3800</v>
      </c>
      <c r="G12" s="29" t="n">
        <v>2600</v>
      </c>
      <c r="H12" s="29" t="n">
        <v>3100</v>
      </c>
      <c r="I12" s="29" t="n">
        <v>2450</v>
      </c>
      <c r="J12" s="29" t="n">
        <v>250</v>
      </c>
      <c r="K12" s="32">
        <f>SUM(F12:J12)</f>
        <v/>
      </c>
      <c r="L12" s="29" t="n">
        <v>400</v>
      </c>
      <c r="M12" s="29" t="n">
        <v>160</v>
      </c>
      <c r="N12" s="29" t="n">
        <v>3790</v>
      </c>
      <c r="O12" s="32">
        <f>E12+F12-L12-M12</f>
        <v/>
      </c>
      <c r="P12" s="32">
        <f>N12-O12</f>
        <v/>
      </c>
      <c r="Q12" s="8" t="inlineStr">
        <is>
          <t>Crédito</t>
        </is>
      </c>
      <c r="R12" s="33">
        <f>IFERROR(VLOOKUP(Q12,Parâmetros!$A$2:$B$6,2,FALSE),0)</f>
        <v/>
      </c>
      <c r="S12" s="10">
        <f>IF(ABS(P12)&lt;=0.01,"Conferido",IF(P12&lt;0,"Falta de caixa","Sobra de caixa"))</f>
        <v/>
      </c>
      <c r="T12" s="5" t="inlineStr">
        <is>
          <t>Conferido sem ressalvas</t>
        </is>
      </c>
    </row>
    <row r="13">
      <c r="A13" s="13" t="inlineStr">
        <is>
          <t>TOTAIS DO PERÍODO</t>
        </is>
      </c>
      <c r="B13" s="14" t="n"/>
      <c r="C13" s="14" t="n"/>
      <c r="D13" s="14" t="n"/>
      <c r="E13" s="34">
        <f>SUM(E3:E12)</f>
        <v/>
      </c>
      <c r="F13" s="34">
        <f>SUM(F3:F12)</f>
        <v/>
      </c>
      <c r="G13" s="34">
        <f>SUM(G3:G12)</f>
        <v/>
      </c>
      <c r="H13" s="34">
        <f>SUM(H3:H12)</f>
        <v/>
      </c>
      <c r="I13" s="34">
        <f>SUM(I3:I12)</f>
        <v/>
      </c>
      <c r="J13" s="34">
        <f>SUM(J3:J12)</f>
        <v/>
      </c>
      <c r="K13" s="34">
        <f>SUM(K3:K12)</f>
        <v/>
      </c>
      <c r="L13" s="34">
        <f>SUM(L3:L12)</f>
        <v/>
      </c>
      <c r="M13" s="34">
        <f>SUM(M3:M12)</f>
        <v/>
      </c>
      <c r="N13" s="14" t="n"/>
      <c r="O13" s="14" t="n"/>
      <c r="P13" s="34">
        <f>SUM(P3:P12)</f>
        <v/>
      </c>
      <c r="Q13" s="14" t="n"/>
      <c r="R13" s="14" t="n"/>
      <c r="S13" s="14" t="n"/>
      <c r="T13" s="14" t="n"/>
    </row>
  </sheetData>
  <mergeCells count="1">
    <mergeCell ref="A1:T1"/>
  </mergeCells>
  <conditionalFormatting sqref="P3:P12">
    <cfRule type="expression" priority="1" dxfId="0" stopIfTrue="0">
      <formula>P3&lt;-0.01</formula>
    </cfRule>
    <cfRule type="expression" priority="2" dxfId="1" stopIfTrue="0">
      <formula>P3&gt;0.01</formula>
    </cfRule>
  </conditionalFormatting>
  <conditionalFormatting sqref="S3:S12">
    <cfRule type="expression" priority="3" dxfId="0" stopIfTrue="0">
      <formula>S3="Falta de caixa"</formula>
    </cfRule>
    <cfRule type="expression" priority="4" dxfId="1" stopIfTrue="0">
      <formula>S3="Conferido"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2" customWidth="1" min="4" max="4"/>
    <col width="18" customWidth="1" min="5" max="5"/>
  </cols>
  <sheetData>
    <row r="1" ht="26" customHeight="1">
      <c r="A1" s="1" t="inlineStr">
        <is>
          <t>RESUMO GERENCIAL — FECHAMENTO DE CAIXA</t>
        </is>
      </c>
    </row>
    <row r="2"/>
    <row r="3">
      <c r="A3" s="2" t="inlineStr">
        <is>
          <t>Indicador</t>
        </is>
      </c>
      <c r="B3" s="2" t="inlineStr">
        <is>
          <t>Valor</t>
        </is>
      </c>
      <c r="D3" s="2" t="inlineStr">
        <is>
          <t>Meio de pagamento</t>
        </is>
      </c>
      <c r="E3" s="2" t="inlineStr">
        <is>
          <t>Total vendido</t>
        </is>
      </c>
    </row>
    <row r="4">
      <c r="A4" s="16" t="inlineStr">
        <is>
          <t>Total de vendas</t>
        </is>
      </c>
      <c r="B4" s="32">
        <f>SUM('Fechamento Diário'!K3:K12)</f>
        <v/>
      </c>
      <c r="D4" s="17" t="inlineStr">
        <is>
          <t>Dinheiro</t>
        </is>
      </c>
      <c r="E4" s="32">
        <f>SUM('Fechamento Diário'!F3:F12)</f>
        <v/>
      </c>
    </row>
    <row r="5">
      <c r="A5" s="18" t="inlineStr">
        <is>
          <t>Média diária de vendas</t>
        </is>
      </c>
      <c r="B5" s="30">
        <f>AVERAGE('Fechamento Diário'!K3:K12)</f>
        <v/>
      </c>
      <c r="D5" s="19" t="inlineStr">
        <is>
          <t>Débito</t>
        </is>
      </c>
      <c r="E5" s="30">
        <f>SUM('Fechamento Diário'!G3:G12)</f>
        <v/>
      </c>
    </row>
    <row r="6">
      <c r="A6" s="16" t="inlineStr">
        <is>
          <t>Total em dinheiro</t>
        </is>
      </c>
      <c r="B6" s="32">
        <f>SUM('Fechamento Diário'!F3:F12)</f>
        <v/>
      </c>
      <c r="D6" s="17" t="inlineStr">
        <is>
          <t>Crédito</t>
        </is>
      </c>
      <c r="E6" s="32">
        <f>SUM('Fechamento Diário'!H3:H12)</f>
        <v/>
      </c>
    </row>
    <row r="7">
      <c r="A7" s="18" t="inlineStr">
        <is>
          <t>Total de sangrias</t>
        </is>
      </c>
      <c r="B7" s="30">
        <f>SUM('Fechamento Diário'!L3:L12)</f>
        <v/>
      </c>
      <c r="D7" s="19" t="inlineStr">
        <is>
          <t>Pix</t>
        </is>
      </c>
      <c r="E7" s="30">
        <f>SUM('Fechamento Diário'!I3:I12)</f>
        <v/>
      </c>
    </row>
    <row r="8">
      <c r="A8" s="16" t="inlineStr">
        <is>
          <t>Total de despesas</t>
        </is>
      </c>
      <c r="B8" s="32">
        <f>SUM('Fechamento Diário'!M3:M12)</f>
        <v/>
      </c>
      <c r="D8" s="17" t="inlineStr">
        <is>
          <t>Outras entradas</t>
        </is>
      </c>
      <c r="E8" s="32">
        <f>SUM('Fechamento Diário'!J3:J12)</f>
        <v/>
      </c>
    </row>
    <row r="9">
      <c r="A9" s="18" t="inlineStr">
        <is>
          <t>Diferença acumulada de caixa</t>
        </is>
      </c>
      <c r="B9" s="30">
        <f>SUM('Fechamento Diário'!P3:P12)</f>
        <v/>
      </c>
    </row>
    <row r="10">
      <c r="A10" s="16" t="inlineStr">
        <is>
          <t>Dias conferidos</t>
        </is>
      </c>
      <c r="B10" s="20">
        <f>COUNTIF('Fechamento Diário'!S3:S12,"Conferido")</f>
        <v/>
      </c>
    </row>
    <row r="11">
      <c r="A11" s="18" t="inlineStr">
        <is>
          <t>Dias com divergência</t>
        </is>
      </c>
      <c r="B11" s="21">
        <f>COUNTIF('Fechamento Diário'!S3:S12,"&lt;&gt;Conferido")</f>
        <v/>
      </c>
    </row>
    <row r="12">
      <c r="A12" s="16" t="inlineStr">
        <is>
          <t>Percentual de dias conferidos</t>
        </is>
      </c>
      <c r="B12" s="35">
        <f>IFERROR(B9/COUNTA('Fechamento Diário'!A3:A12),0)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</cols>
  <sheetData>
    <row r="1" ht="26" customHeight="1">
      <c r="A1" s="1" t="inlineStr">
        <is>
          <t>PARÂMETROS — TAXAS ESTIMADAS</t>
        </is>
      </c>
    </row>
    <row r="2">
      <c r="A2" s="23" t="inlineStr">
        <is>
          <t>Meio de pagamento</t>
        </is>
      </c>
      <c r="B2" s="23" t="inlineStr">
        <is>
          <t>Taxa estimada</t>
        </is>
      </c>
    </row>
    <row r="3">
      <c r="A3" s="5" t="inlineStr">
        <is>
          <t>Dinheiro</t>
        </is>
      </c>
      <c r="B3" s="36" t="n">
        <v>0</v>
      </c>
    </row>
    <row r="4">
      <c r="A4" s="5" t="inlineStr">
        <is>
          <t>Débito</t>
        </is>
      </c>
      <c r="B4" s="36" t="n">
        <v>0.012</v>
      </c>
    </row>
    <row r="5">
      <c r="A5" s="5" t="inlineStr">
        <is>
          <t>Crédito</t>
        </is>
      </c>
      <c r="B5" s="36" t="n">
        <v>0.025</v>
      </c>
    </row>
    <row r="6">
      <c r="A6" s="5" t="inlineStr">
        <is>
          <t>Pix</t>
        </is>
      </c>
      <c r="B6" s="36" t="n">
        <v>0</v>
      </c>
    </row>
    <row r="7">
      <c r="A7" s="5" t="inlineStr">
        <is>
          <t>Outros</t>
        </is>
      </c>
      <c r="B7" s="36" t="n">
        <v>0.01</v>
      </c>
    </row>
    <row r="8"/>
    <row r="9">
      <c r="A9" s="25" t="inlineStr">
        <is>
          <t>Tabela utilizada pelo VLOOKUP da coluna 'Taxa estimada' na planilha Fechamento Diário.</t>
        </is>
      </c>
    </row>
  </sheetData>
  <mergeCells count="1">
    <mergeCell ref="A1:B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6" customHeight="1">
      <c r="A1" s="1" t="inlineStr">
        <is>
          <t>INSTRUÇÕES DE USO</t>
        </is>
      </c>
    </row>
    <row r="2">
      <c r="A2" s="2" t="inlineStr">
        <is>
          <t>Tema</t>
        </is>
      </c>
      <c r="B2" s="2" t="inlineStr">
        <is>
          <t>Orientação</t>
        </is>
      </c>
    </row>
    <row r="3" ht="30" customHeight="1">
      <c r="A3" s="18" t="inlineStr">
        <is>
          <t>Fechamento Diário</t>
        </is>
      </c>
      <c r="B3" s="26" t="inlineStr">
        <is>
          <t>Preencha somente as células com fundo amarelo-claro. As demais colunas são calculadas automaticamente.</t>
        </is>
      </c>
    </row>
    <row r="4" ht="30" customHeight="1">
      <c r="A4" s="16" t="inlineStr">
        <is>
          <t>Registro de valores</t>
        </is>
      </c>
      <c r="B4" s="27" t="inlineStr">
        <is>
          <t>Registre os valores conforme o fechamento do caixa e os comprovantes de vendas do dia.</t>
        </is>
      </c>
    </row>
    <row r="5" ht="30" customHeight="1">
      <c r="A5" s="18" t="inlineStr">
        <is>
          <t>Conferência</t>
        </is>
      </c>
      <c r="B5" s="26" t="inlineStr">
        <is>
          <t>Confira sangrias, despesas, comprovantes de cartão, Pix e o dinheiro físico antes de fechar o dia.</t>
        </is>
      </c>
    </row>
    <row r="6" ht="30" customHeight="1">
      <c r="A6" s="16" t="inlineStr">
        <is>
          <t>Diferenças</t>
        </is>
      </c>
      <c r="B6" s="27" t="inlineStr">
        <is>
          <t>Investigue qualquer diferença de caixa (falta ou sobra) antes de finalizar o dia e registre o motivo em Observações.</t>
        </is>
      </c>
    </row>
    <row r="7" ht="30" customHeight="1">
      <c r="A7" s="18" t="inlineStr">
        <is>
          <t>LGPD / ANPD</t>
        </is>
      </c>
      <c r="B7" s="26" t="inlineStr">
        <is>
          <t>Não registre dados pessoais desnecessários, observando as boas práticas da LGPD/ANPD.</t>
        </is>
      </c>
    </row>
    <row r="8" ht="30" customHeight="1">
      <c r="A8" s="16" t="inlineStr">
        <is>
          <t>Dinheiro contado</t>
        </is>
      </c>
      <c r="B8" s="27" t="inlineStr">
        <is>
          <t>O campo 'Dinheiro contado' deve representar apenas o numerário físico disponível no caixa.</t>
        </is>
      </c>
    </row>
    <row r="9" ht="30" customHeight="1">
      <c r="A9" s="18" t="inlineStr">
        <is>
          <t>Resumo</t>
        </is>
      </c>
      <c r="B9" s="26" t="inlineStr">
        <is>
          <t>A planilha Resumo consolida indicadores e gráficos do período automaticamente.</t>
        </is>
      </c>
    </row>
    <row r="10" ht="30" customHeight="1">
      <c r="A10" s="16" t="inlineStr">
        <is>
          <t>Parâmetros</t>
        </is>
      </c>
      <c r="B10" s="27" t="inlineStr">
        <is>
          <t>A planilha Parâmetros mantém as taxas estimadas por meio de pagamento, usadas no cálculo da coluna Taxa estimada.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2026-08-01T16:01:31Z</dcterms:created>
  <dcterms:modified xmlns:dcterms="http://purl.org/dc/terms/" xmlns:xsi="http://www.w3.org/2001/XMLSchema-instance" xsi:type="dcterms:W3CDTF">2026-08-01T16:01:31Z</dcterms:modified>
</cp:coreProperties>
</file>