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'Lançamentos'!$A$1:$O$101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.0%"/>
    <numFmt numFmtId="167" formatCode="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 Display"/>
      <b val="1"/>
      <color rgb="00FFFFFF"/>
      <sz val="18"/>
    </font>
    <font>
      <name val="Aptos"/>
      <b val="1"/>
      <color rgb="00FFFFFF"/>
      <sz val="10"/>
    </font>
    <font>
      <name val="Aptos Display"/>
      <b val="1"/>
      <color rgb="00FFFFFF"/>
      <sz val="16"/>
    </font>
  </fonts>
  <fills count="12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ECFEFF"/>
      </patternFill>
    </fill>
    <fill>
      <patternFill patternType="solid">
        <fgColor rgb="00FFFFFF"/>
      </patternFill>
    </fill>
    <fill>
      <patternFill patternType="solid">
        <fgColor rgb="00111827"/>
      </patternFill>
    </fill>
    <fill>
      <patternFill patternType="solid">
        <fgColor rgb="0014B8A6"/>
      </patternFill>
    </fill>
    <fill>
      <patternFill patternType="solid">
        <fgColor rgb="001E293B"/>
      </patternFill>
    </fill>
    <fill>
      <patternFill patternType="solid">
        <fgColor rgb="0006B6D4"/>
      </patternFill>
    </fill>
    <fill>
      <patternFill patternType="solid">
        <fgColor rgb="00C8102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49" fontId="2" fillId="5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0" fillId="7" borderId="1" pivotButton="0" quotePrefix="0" xfId="0"/>
    <xf numFmtId="0" fontId="4" fillId="8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left" vertical="center"/>
    </xf>
    <xf numFmtId="165" fontId="5" fillId="9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" fontId="5" fillId="9" borderId="1" applyAlignment="1" pivotButton="0" quotePrefix="0" xfId="0">
      <alignment horizontal="right" vertical="center"/>
    </xf>
    <xf numFmtId="166" fontId="5" fillId="9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right" vertical="center"/>
    </xf>
    <xf numFmtId="0" fontId="3" fillId="9" borderId="1" applyAlignment="1" pivotButton="0" quotePrefix="0" xfId="0">
      <alignment horizontal="center" vertical="center"/>
    </xf>
    <xf numFmtId="0" fontId="0" fillId="9" borderId="1" pivotButton="0" quotePrefix="0" xfId="0"/>
    <xf numFmtId="0" fontId="1" fillId="9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6" fontId="5" fillId="9" borderId="1" applyAlignment="1" pivotButton="0" quotePrefix="0" xfId="0">
      <alignment horizontal="right" vertical="center"/>
    </xf>
    <xf numFmtId="167" fontId="2" fillId="3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22C55E"/>
        <sz val="10"/>
      </font>
    </dxf>
    <dxf>
      <font>
        <name val="Aptos"/>
        <b val="1"/>
        <color rgb="00DC2626"/>
        <sz val="10"/>
      </font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ont>
        <name val="Aptos Display"/>
        <b val="1"/>
        <color rgb="00FFFFFF"/>
        <sz val="16"/>
      </font>
      <fill>
        <patternFill patternType="solid">
          <fgColor rgb="0016A34A"/>
        </patternFill>
      </fill>
    </dxf>
    <dxf>
      <font>
        <name val="Aptos Display"/>
        <b val="1"/>
        <color rgb="00FFFFFF"/>
        <sz val="16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x Saídas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'Resumo'!I15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'Resumo'!$H$16:$H$27</f>
            </numRef>
          </cat>
          <val>
            <numRef>
              <f>'Resumo'!$I$16:$I$27</f>
            </numRef>
          </val>
        </ser>
        <ser>
          <idx val="1"/>
          <order val="1"/>
          <tx>
            <strRef>
              <f>'Resumo'!J15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'Resumo'!$H$16:$H$27</f>
            </numRef>
          </cat>
          <val>
            <numRef>
              <f>'Resumo'!$J$16:$J$27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Competência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Saídas por Categoria</a:t>
            </a:r>
          </a:p>
        </rich>
      </tx>
    </title>
    <plotArea>
      <pieChart>
        <varyColors val="1"/>
        <ser>
          <idx val="0"/>
          <order val="0"/>
          <tx>
            <strRef>
              <f>'Resumo'!O4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'Resumo'!$N$5:$N$12</f>
            </numRef>
          </cat>
          <val>
            <numRef>
              <f>'Resumo'!$O$5:$O$12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Saldo Acumulado por Data</a:t>
            </a:r>
          </a:p>
        </rich>
      </tx>
    </title>
    <plotArea>
      <lineChart>
        <grouping val="standard"/>
        <ser>
          <idx val="0"/>
          <order val="0"/>
          <tx>
            <strRef>
              <f>'Lançamentos'!O1</f>
            </strRef>
          </tx>
          <spPr>
            <a:ln xmlns:a="http://schemas.openxmlformats.org/drawingml/2006/main" w="24000">
              <a:solidFill>
                <a:srgbClr val="06B6D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'Lançamentos'!$B$2:$B$101</f>
            </numRef>
          </cat>
          <val>
            <numRef>
              <f>'Lançamentos'!$O$2:$O$101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acumulado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13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30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6B6D4"/>
    <outlinePr summaryBelow="1" summaryRight="1"/>
    <pageSetUpPr/>
  </sheetPr>
  <dimension ref="A1:O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9" customWidth="1" min="4" max="4"/>
    <col width="29" customWidth="1" min="5" max="5"/>
    <col width="34" customWidth="1" min="6" max="6"/>
    <col width="27" customWidth="1" min="7" max="7"/>
    <col width="19" customWidth="1" min="8" max="8"/>
    <col width="23" customWidth="1" min="9" max="9"/>
    <col width="16" customWidth="1" min="10" max="10"/>
    <col width="16" customWidth="1" min="11" max="11"/>
    <col width="19" customWidth="1" min="12" max="12"/>
    <col width="15" customWidth="1" min="13" max="13"/>
    <col width="36" customWidth="1" min="14" max="14"/>
    <col width="21" customWidth="1" min="15" max="15"/>
  </cols>
  <sheetData>
    <row r="1" ht="30" customHeight="1">
      <c r="A1" s="1" t="inlineStr">
        <is>
          <t>ID</t>
        </is>
      </c>
      <c r="B1" s="1" t="inlineStr">
        <is>
          <t>Data</t>
        </is>
      </c>
      <c r="C1" s="1" t="inlineStr">
        <is>
          <t>Tipo</t>
        </is>
      </c>
      <c r="D1" s="1" t="inlineStr">
        <is>
          <t>Código da categoria</t>
        </is>
      </c>
      <c r="E1" s="1" t="inlineStr">
        <is>
          <t>Categoria</t>
        </is>
      </c>
      <c r="F1" s="1" t="inlineStr">
        <is>
          <t>Descrição</t>
        </is>
      </c>
      <c r="G1" s="1" t="inlineStr">
        <is>
          <t>Cliente/Fornecedor</t>
        </is>
      </c>
      <c r="H1" s="1" t="inlineStr">
        <is>
          <t>Cidade</t>
        </is>
      </c>
      <c r="I1" s="1" t="inlineStr">
        <is>
          <t>Forma de pagamento</t>
        </is>
      </c>
      <c r="J1" s="1" t="inlineStr">
        <is>
          <t>Status</t>
        </is>
      </c>
      <c r="K1" s="1" t="inlineStr">
        <is>
          <t>Valor (R$)</t>
        </is>
      </c>
      <c r="L1" s="1" t="inlineStr">
        <is>
          <t>Valor líquido (R$)</t>
        </is>
      </c>
      <c r="M1" s="1" t="inlineStr">
        <is>
          <t>Competência</t>
        </is>
      </c>
      <c r="N1" s="1" t="inlineStr">
        <is>
          <t>Observações</t>
        </is>
      </c>
      <c r="O1" s="1" t="inlineStr">
        <is>
          <t>Saldo acumulado (R$)</t>
        </is>
      </c>
    </row>
    <row r="2" ht="22" customHeight="1">
      <c r="A2" s="2" t="n">
        <v>1</v>
      </c>
      <c r="B2" s="3" t="n">
        <v>46027</v>
      </c>
      <c r="C2" s="2" t="inlineStr">
        <is>
          <t>Entrada</t>
        </is>
      </c>
      <c r="D2" s="2" t="inlineStr">
        <is>
          <t>CAT01</t>
        </is>
      </c>
      <c r="E2" s="4">
        <f>IF(D2="","",IFERROR(VLOOKUP(D2,'Resumo'!$H$5:$I$12,2,FALSE),"Categoria não encontrada"))</f>
        <v/>
      </c>
      <c r="F2" s="5" t="inlineStr">
        <is>
          <t>Venda de serviços</t>
        </is>
      </c>
      <c r="G2" s="5" t="inlineStr">
        <is>
          <t>João Silva</t>
        </is>
      </c>
      <c r="H2" s="5" t="inlineStr">
        <is>
          <t>São Paulo</t>
        </is>
      </c>
      <c r="I2" s="2" t="inlineStr">
        <is>
          <t>Pix</t>
        </is>
      </c>
      <c r="J2" s="2" t="inlineStr">
        <is>
          <t>Recebido</t>
        </is>
      </c>
      <c r="K2" s="6" t="n">
        <v>8500</v>
      </c>
      <c r="L2" s="7">
        <f>IF(OR(C2="",K2=""),"",IF(C2="Entrada",K2,-K2))</f>
        <v/>
      </c>
      <c r="M2" s="8">
        <f>IF(B2="","",TEXT(B2,"mm/yyyy"))</f>
        <v/>
      </c>
      <c r="N2" s="5" t="inlineStr">
        <is>
          <t>Recebimento confirmado via Pix.</t>
        </is>
      </c>
      <c r="O2" s="7">
        <f>IF(B2="","",SUM($L$2:L2))</f>
        <v/>
      </c>
    </row>
    <row r="3" ht="22" customHeight="1">
      <c r="A3" s="2" t="n">
        <v>2</v>
      </c>
      <c r="B3" s="3" t="n">
        <v>46028</v>
      </c>
      <c r="C3" s="2" t="inlineStr">
        <is>
          <t>Saída</t>
        </is>
      </c>
      <c r="D3" s="2" t="inlineStr">
        <is>
          <t>CAT03</t>
        </is>
      </c>
      <c r="E3" s="4">
        <f>IF(D3="","",IFERROR(VLOOKUP(D3,'Resumo'!$H$5:$I$12,2,FALSE),"Categoria não encontrada"))</f>
        <v/>
      </c>
      <c r="F3" s="5" t="inlineStr">
        <is>
          <t>Aluguel do escritório</t>
        </is>
      </c>
      <c r="G3" s="5" t="inlineStr">
        <is>
          <t>Maria Oliveira</t>
        </is>
      </c>
      <c r="H3" s="5" t="inlineStr">
        <is>
          <t>Belo Horizonte</t>
        </is>
      </c>
      <c r="I3" s="2" t="inlineStr">
        <is>
          <t>Transferência</t>
        </is>
      </c>
      <c r="J3" s="2" t="inlineStr">
        <is>
          <t>Pago</t>
        </is>
      </c>
      <c r="K3" s="6" t="n">
        <v>2300</v>
      </c>
      <c r="L3" s="7">
        <f>IF(OR(C3="",K3=""),"",IF(C3="Entrada",K3,-K3))</f>
        <v/>
      </c>
      <c r="M3" s="8">
        <f>IF(B3="","",TEXT(B3,"mm/yyyy"))</f>
        <v/>
      </c>
      <c r="N3" s="5" t="inlineStr">
        <is>
          <t>Despesa fixa mensal.</t>
        </is>
      </c>
      <c r="O3" s="7">
        <f>IF(B3="","",SUM($L$2:L3))</f>
        <v/>
      </c>
    </row>
    <row r="4" ht="22" customHeight="1">
      <c r="A4" s="2" t="n">
        <v>3</v>
      </c>
      <c r="B4" s="3" t="n">
        <v>46032</v>
      </c>
      <c r="C4" s="2" t="inlineStr">
        <is>
          <t>Entrada</t>
        </is>
      </c>
      <c r="D4" s="2" t="inlineStr">
        <is>
          <t>CAT02</t>
        </is>
      </c>
      <c r="E4" s="4">
        <f>IF(D4="","",IFERROR(VLOOKUP(D4,'Resumo'!$H$5:$I$12,2,FALSE),"Categoria não encontrada"))</f>
        <v/>
      </c>
      <c r="F4" s="5" t="inlineStr">
        <is>
          <t>Recebimento de cliente</t>
        </is>
      </c>
      <c r="G4" s="5" t="inlineStr">
        <is>
          <t>Pedro Santos</t>
        </is>
      </c>
      <c r="H4" s="5" t="inlineStr">
        <is>
          <t>Rio de Janeiro</t>
        </is>
      </c>
      <c r="I4" s="2" t="inlineStr">
        <is>
          <t>Boleto</t>
        </is>
      </c>
      <c r="J4" s="2" t="inlineStr">
        <is>
          <t>Recebido</t>
        </is>
      </c>
      <c r="K4" s="6" t="n">
        <v>4750</v>
      </c>
      <c r="L4" s="7">
        <f>IF(OR(C4="",K4=""),"",IF(C4="Entrada",K4,-K4))</f>
        <v/>
      </c>
      <c r="M4" s="8">
        <f>IF(B4="","",TEXT(B4,"mm/yyyy"))</f>
        <v/>
      </c>
      <c r="N4" s="5" t="inlineStr">
        <is>
          <t>Boleto liquidado no vencimento.</t>
        </is>
      </c>
      <c r="O4" s="7">
        <f>IF(B4="","",SUM($L$2:L4))</f>
        <v/>
      </c>
    </row>
    <row r="5" ht="22" customHeight="1">
      <c r="A5" s="2" t="n">
        <v>4</v>
      </c>
      <c r="B5" s="3" t="n">
        <v>46034</v>
      </c>
      <c r="C5" s="2" t="inlineStr">
        <is>
          <t>Saída</t>
        </is>
      </c>
      <c r="D5" s="2" t="inlineStr">
        <is>
          <t>CAT04</t>
        </is>
      </c>
      <c r="E5" s="4">
        <f>IF(D5="","",IFERROR(VLOOKUP(D5,'Resumo'!$H$5:$I$12,2,FALSE),"Categoria não encontrada"))</f>
        <v/>
      </c>
      <c r="F5" s="5" t="inlineStr">
        <is>
          <t>Compra de materiais</t>
        </is>
      </c>
      <c r="G5" s="5" t="inlineStr">
        <is>
          <t>Ana Souza</t>
        </is>
      </c>
      <c r="H5" s="5" t="inlineStr">
        <is>
          <t>Curitiba</t>
        </is>
      </c>
      <c r="I5" s="2" t="inlineStr">
        <is>
          <t>Cartão</t>
        </is>
      </c>
      <c r="J5" s="2" t="inlineStr">
        <is>
          <t>Pago</t>
        </is>
      </c>
      <c r="K5" s="6" t="n">
        <v>980</v>
      </c>
      <c r="L5" s="7">
        <f>IF(OR(C5="",K5=""),"",IF(C5="Entrada",K5,-K5))</f>
        <v/>
      </c>
      <c r="M5" s="8">
        <f>IF(B5="","",TEXT(B5,"mm/yyyy"))</f>
        <v/>
      </c>
      <c r="N5" s="5" t="inlineStr">
        <is>
          <t>Materiais operacionais.</t>
        </is>
      </c>
      <c r="O5" s="7">
        <f>IF(B5="","",SUM($L$2:L5))</f>
        <v/>
      </c>
    </row>
    <row r="6" ht="22" customHeight="1">
      <c r="A6" s="2" t="n">
        <v>5</v>
      </c>
      <c r="B6" s="3" t="n">
        <v>46037</v>
      </c>
      <c r="C6" s="2" t="inlineStr">
        <is>
          <t>Entrada</t>
        </is>
      </c>
      <c r="D6" s="2" t="inlineStr">
        <is>
          <t>CAT01</t>
        </is>
      </c>
      <c r="E6" s="4">
        <f>IF(D6="","",IFERROR(VLOOKUP(D6,'Resumo'!$H$5:$I$12,2,FALSE),"Categoria não encontrada"))</f>
        <v/>
      </c>
      <c r="F6" s="5" t="inlineStr">
        <is>
          <t>Contrato mensal de serviços</t>
        </is>
      </c>
      <c r="G6" s="5" t="inlineStr">
        <is>
          <t>Carlos Pereira</t>
        </is>
      </c>
      <c r="H6" s="5" t="inlineStr">
        <is>
          <t>Porto Alegre</t>
        </is>
      </c>
      <c r="I6" s="2" t="inlineStr">
        <is>
          <t>Pix</t>
        </is>
      </c>
      <c r="J6" s="2" t="inlineStr">
        <is>
          <t>Recebido</t>
        </is>
      </c>
      <c r="K6" s="6" t="n">
        <v>6200</v>
      </c>
      <c r="L6" s="7">
        <f>IF(OR(C6="",K6=""),"",IF(C6="Entrada",K6,-K6))</f>
        <v/>
      </c>
      <c r="M6" s="8">
        <f>IF(B6="","",TEXT(B6,"mm/yyyy"))</f>
        <v/>
      </c>
      <c r="N6" s="5" t="inlineStr">
        <is>
          <t>Contrato recorrente mensal.</t>
        </is>
      </c>
      <c r="O6" s="7">
        <f>IF(B6="","",SUM($L$2:L6))</f>
        <v/>
      </c>
    </row>
    <row r="7" ht="22" customHeight="1">
      <c r="A7" s="2" t="n">
        <v>6</v>
      </c>
      <c r="B7" s="3" t="n">
        <v>46042</v>
      </c>
      <c r="C7" s="2" t="inlineStr">
        <is>
          <t>Saída</t>
        </is>
      </c>
      <c r="D7" s="2" t="inlineStr">
        <is>
          <t>CAT05</t>
        </is>
      </c>
      <c r="E7" s="4">
        <f>IF(D7="","",IFERROR(VLOOKUP(D7,'Resumo'!$H$5:$I$12,2,FALSE),"Categoria não encontrada"))</f>
        <v/>
      </c>
      <c r="F7" s="5" t="inlineStr">
        <is>
          <t>Folha de pagamento</t>
        </is>
      </c>
      <c r="G7" s="5" t="inlineStr">
        <is>
          <t>Juliana Costa</t>
        </is>
      </c>
      <c r="H7" s="5" t="inlineStr">
        <is>
          <t>Salvador</t>
        </is>
      </c>
      <c r="I7" s="2" t="inlineStr">
        <is>
          <t>Transferência</t>
        </is>
      </c>
      <c r="J7" s="2" t="inlineStr">
        <is>
          <t>Pago</t>
        </is>
      </c>
      <c r="K7" s="6" t="n">
        <v>1450</v>
      </c>
      <c r="L7" s="7">
        <f>IF(OR(C7="",K7=""),"",IF(C7="Entrada",K7,-K7))</f>
        <v/>
      </c>
      <c r="M7" s="8">
        <f>IF(B7="","",TEXT(B7,"mm/yyyy"))</f>
        <v/>
      </c>
      <c r="N7" s="5" t="inlineStr">
        <is>
          <t>Pagamento de colaborador.</t>
        </is>
      </c>
      <c r="O7" s="7">
        <f>IF(B7="","",SUM($L$2:L7))</f>
        <v/>
      </c>
    </row>
    <row r="8" ht="22" customHeight="1">
      <c r="A8" s="2" t="n">
        <v>7</v>
      </c>
      <c r="B8" s="3" t="n">
        <v>46047</v>
      </c>
      <c r="C8" s="2" t="inlineStr">
        <is>
          <t>Entrada</t>
        </is>
      </c>
      <c r="D8" s="2" t="inlineStr">
        <is>
          <t>CAT01</t>
        </is>
      </c>
      <c r="E8" s="4">
        <f>IF(D8="","",IFERROR(VLOOKUP(D8,'Resumo'!$H$5:$I$12,2,FALSE),"Categoria não encontrada"))</f>
        <v/>
      </c>
      <c r="F8" s="5" t="inlineStr">
        <is>
          <t>Consultoria empresarial</t>
        </is>
      </c>
      <c r="G8" s="5" t="inlineStr">
        <is>
          <t>Rafael Almeida</t>
        </is>
      </c>
      <c r="H8" s="5" t="inlineStr">
        <is>
          <t>Recife</t>
        </is>
      </c>
      <c r="I8" s="2" t="inlineStr">
        <is>
          <t>Pix</t>
        </is>
      </c>
      <c r="J8" s="2" t="inlineStr">
        <is>
          <t>Pendente</t>
        </is>
      </c>
      <c r="K8" s="6" t="n">
        <v>3180</v>
      </c>
      <c r="L8" s="7">
        <f>IF(OR(C8="",K8=""),"",IF(C8="Entrada",K8,-K8))</f>
        <v/>
      </c>
      <c r="M8" s="8">
        <f>IF(B8="","",TEXT(B8,"mm/yyyy"))</f>
        <v/>
      </c>
      <c r="N8" s="5" t="inlineStr">
        <is>
          <t>Aguardando confirmação de recebimento.</t>
        </is>
      </c>
      <c r="O8" s="7">
        <f>IF(B8="","",SUM($L$2:L8))</f>
        <v/>
      </c>
    </row>
    <row r="9" ht="22" customHeight="1">
      <c r="A9" s="2" t="n">
        <v>8</v>
      </c>
      <c r="B9" s="3" t="n">
        <v>46050</v>
      </c>
      <c r="C9" s="2" t="inlineStr">
        <is>
          <t>Saída</t>
        </is>
      </c>
      <c r="D9" s="2" t="inlineStr">
        <is>
          <t>CAT07</t>
        </is>
      </c>
      <c r="E9" s="4">
        <f>IF(D9="","",IFERROR(VLOOKUP(D9,'Resumo'!$H$5:$I$12,2,FALSE),"Categoria não encontrada"))</f>
        <v/>
      </c>
      <c r="F9" s="5" t="inlineStr">
        <is>
          <t>Internet e telefone</t>
        </is>
      </c>
      <c r="G9" s="5" t="inlineStr">
        <is>
          <t>Camila Ferreira</t>
        </is>
      </c>
      <c r="H9" s="5" t="inlineStr">
        <is>
          <t>Fortaleza</t>
        </is>
      </c>
      <c r="I9" s="2" t="inlineStr">
        <is>
          <t>Débito automático</t>
        </is>
      </c>
      <c r="J9" s="2" t="inlineStr">
        <is>
          <t>Pago</t>
        </is>
      </c>
      <c r="K9" s="6" t="n">
        <v>620</v>
      </c>
      <c r="L9" s="7">
        <f>IF(OR(C9="",K9=""),"",IF(C9="Entrada",K9,-K9))</f>
        <v/>
      </c>
      <c r="M9" s="8">
        <f>IF(B9="","",TEXT(B9,"mm/yyyy"))</f>
        <v/>
      </c>
      <c r="N9" s="5" t="inlineStr">
        <is>
          <t>Despesa de telecomunicações.</t>
        </is>
      </c>
      <c r="O9" s="7">
        <f>IF(B9="","",SUM($L$2:L9))</f>
        <v/>
      </c>
    </row>
    <row r="10" ht="22" customHeight="1">
      <c r="A10" s="2" t="n">
        <v>9</v>
      </c>
      <c r="B10" s="3" t="n">
        <v>46056</v>
      </c>
      <c r="C10" s="2" t="inlineStr">
        <is>
          <t>Entrada</t>
        </is>
      </c>
      <c r="D10" s="2" t="inlineStr">
        <is>
          <t>CAT01</t>
        </is>
      </c>
      <c r="E10" s="4">
        <f>IF(D10="","",IFERROR(VLOOKUP(D10,'Resumo'!$H$5:$I$12,2,FALSE),"Categoria não encontrada"))</f>
        <v/>
      </c>
      <c r="F10" s="5" t="inlineStr">
        <is>
          <t>Projeto empresarial</t>
        </is>
      </c>
      <c r="G10" s="5" t="inlineStr">
        <is>
          <t>Lucas Rodrigues</t>
        </is>
      </c>
      <c r="H10" s="5" t="inlineStr">
        <is>
          <t>Brasília</t>
        </is>
      </c>
      <c r="I10" s="2" t="inlineStr">
        <is>
          <t>Transferência</t>
        </is>
      </c>
      <c r="J10" s="2" t="inlineStr">
        <is>
          <t>Recebido</t>
        </is>
      </c>
      <c r="K10" s="6" t="n">
        <v>5900</v>
      </c>
      <c r="L10" s="7">
        <f>IF(OR(C10="",K10=""),"",IF(C10="Entrada",K10,-K10))</f>
        <v/>
      </c>
      <c r="M10" s="8">
        <f>IF(B10="","",TEXT(B10,"mm/yyyy"))</f>
        <v/>
      </c>
      <c r="N10" s="5" t="inlineStr">
        <is>
          <t>Projeto faturado e recebido.</t>
        </is>
      </c>
      <c r="O10" s="7">
        <f>IF(B10="","",SUM($L$2:L10))</f>
        <v/>
      </c>
    </row>
    <row r="11" ht="22" customHeight="1">
      <c r="A11" s="2" t="n">
        <v>10</v>
      </c>
      <c r="B11" s="3" t="n">
        <v>46058</v>
      </c>
      <c r="C11" s="2" t="inlineStr">
        <is>
          <t>Saída</t>
        </is>
      </c>
      <c r="D11" s="2" t="inlineStr">
        <is>
          <t>CAT06</t>
        </is>
      </c>
      <c r="E11" s="4">
        <f>IF(D11="","",IFERROR(VLOOKUP(D11,'Resumo'!$H$5:$I$12,2,FALSE),"Categoria não encontrada"))</f>
        <v/>
      </c>
      <c r="F11" s="5" t="inlineStr">
        <is>
          <t>DAS do Simples Nacional</t>
        </is>
      </c>
      <c r="G11" s="5" t="inlineStr">
        <is>
          <t>Fernanda Lima</t>
        </is>
      </c>
      <c r="H11" s="5" t="inlineStr">
        <is>
          <t>Campinas</t>
        </is>
      </c>
      <c r="I11" s="2" t="inlineStr">
        <is>
          <t>Boleto</t>
        </is>
      </c>
      <c r="J11" s="2" t="inlineStr">
        <is>
          <t>Agendado</t>
        </is>
      </c>
      <c r="K11" s="6" t="n">
        <v>1175</v>
      </c>
      <c r="L11" s="7">
        <f>IF(OR(C11="",K11=""),"",IF(C11="Entrada",K11,-K11))</f>
        <v/>
      </c>
      <c r="M11" s="8">
        <f>IF(B11="","",TEXT(B11,"mm/yyyy"))</f>
        <v/>
      </c>
      <c r="N11" s="5" t="inlineStr">
        <is>
          <t>Programado para pagamento bancário.</t>
        </is>
      </c>
      <c r="O11" s="7">
        <f>IF(B11="","",SUM($L$2:L11))</f>
        <v/>
      </c>
    </row>
    <row r="12" ht="22" customHeight="1">
      <c r="A12" s="2" t="n"/>
      <c r="B12" s="3" t="n"/>
      <c r="C12" s="2" t="n"/>
      <c r="D12" s="2" t="n"/>
      <c r="E12" s="4">
        <f>IF(D12="","",IFERROR(VLOOKUP(D12,'Resumo'!$H$5:$I$12,2,FALSE),"Categoria não encontrada"))</f>
        <v/>
      </c>
      <c r="F12" s="5" t="n"/>
      <c r="G12" s="5" t="n"/>
      <c r="H12" s="5" t="n"/>
      <c r="I12" s="2" t="n"/>
      <c r="J12" s="2" t="n"/>
      <c r="K12" s="6" t="n"/>
      <c r="L12" s="7">
        <f>IF(OR(C12="",K12=""),"",IF(C12="Entrada",K12,-K12))</f>
        <v/>
      </c>
      <c r="M12" s="8">
        <f>IF(B12="","",TEXT(B12,"mm/yyyy"))</f>
        <v/>
      </c>
      <c r="N12" s="5" t="n"/>
      <c r="O12" s="7">
        <f>IF(B12="","",SUM($L$2:L12))</f>
        <v/>
      </c>
    </row>
    <row r="13" ht="22" customHeight="1">
      <c r="A13" s="2" t="n"/>
      <c r="B13" s="3" t="n"/>
      <c r="C13" s="2" t="n"/>
      <c r="D13" s="2" t="n"/>
      <c r="E13" s="4">
        <f>IF(D13="","",IFERROR(VLOOKUP(D13,'Resumo'!$H$5:$I$12,2,FALSE),"Categoria não encontrada"))</f>
        <v/>
      </c>
      <c r="F13" s="5" t="n"/>
      <c r="G13" s="5" t="n"/>
      <c r="H13" s="5" t="n"/>
      <c r="I13" s="2" t="n"/>
      <c r="J13" s="2" t="n"/>
      <c r="K13" s="6" t="n"/>
      <c r="L13" s="7">
        <f>IF(OR(C13="",K13=""),"",IF(C13="Entrada",K13,-K13))</f>
        <v/>
      </c>
      <c r="M13" s="8">
        <f>IF(B13="","",TEXT(B13,"mm/yyyy"))</f>
        <v/>
      </c>
      <c r="N13" s="5" t="n"/>
      <c r="O13" s="7">
        <f>IF(B13="","",SUM($L$2:L13))</f>
        <v/>
      </c>
    </row>
    <row r="14" ht="22" customHeight="1">
      <c r="A14" s="2" t="n"/>
      <c r="B14" s="3" t="n"/>
      <c r="C14" s="2" t="n"/>
      <c r="D14" s="2" t="n"/>
      <c r="E14" s="4">
        <f>IF(D14="","",IFERROR(VLOOKUP(D14,'Resumo'!$H$5:$I$12,2,FALSE),"Categoria não encontrada"))</f>
        <v/>
      </c>
      <c r="F14" s="5" t="n"/>
      <c r="G14" s="5" t="n"/>
      <c r="H14" s="5" t="n"/>
      <c r="I14" s="2" t="n"/>
      <c r="J14" s="2" t="n"/>
      <c r="K14" s="6" t="n"/>
      <c r="L14" s="7">
        <f>IF(OR(C14="",K14=""),"",IF(C14="Entrada",K14,-K14))</f>
        <v/>
      </c>
      <c r="M14" s="8">
        <f>IF(B14="","",TEXT(B14,"mm/yyyy"))</f>
        <v/>
      </c>
      <c r="N14" s="5" t="n"/>
      <c r="O14" s="7">
        <f>IF(B14="","",SUM($L$2:L14))</f>
        <v/>
      </c>
    </row>
    <row r="15" ht="22" customHeight="1">
      <c r="A15" s="2" t="n"/>
      <c r="B15" s="3" t="n"/>
      <c r="C15" s="2" t="n"/>
      <c r="D15" s="2" t="n"/>
      <c r="E15" s="4">
        <f>IF(D15="","",IFERROR(VLOOKUP(D15,'Resumo'!$H$5:$I$12,2,FALSE),"Categoria não encontrada"))</f>
        <v/>
      </c>
      <c r="F15" s="5" t="n"/>
      <c r="G15" s="5" t="n"/>
      <c r="H15" s="5" t="n"/>
      <c r="I15" s="2" t="n"/>
      <c r="J15" s="2" t="n"/>
      <c r="K15" s="6" t="n"/>
      <c r="L15" s="7">
        <f>IF(OR(C15="",K15=""),"",IF(C15="Entrada",K15,-K15))</f>
        <v/>
      </c>
      <c r="M15" s="8">
        <f>IF(B15="","",TEXT(B15,"mm/yyyy"))</f>
        <v/>
      </c>
      <c r="N15" s="5" t="n"/>
      <c r="O15" s="7">
        <f>IF(B15="","",SUM($L$2:L15))</f>
        <v/>
      </c>
    </row>
    <row r="16" ht="22" customHeight="1">
      <c r="A16" s="2" t="n"/>
      <c r="B16" s="3" t="n"/>
      <c r="C16" s="2" t="n"/>
      <c r="D16" s="2" t="n"/>
      <c r="E16" s="4">
        <f>IF(D16="","",IFERROR(VLOOKUP(D16,'Resumo'!$H$5:$I$12,2,FALSE),"Categoria não encontrada"))</f>
        <v/>
      </c>
      <c r="F16" s="5" t="n"/>
      <c r="G16" s="5" t="n"/>
      <c r="H16" s="5" t="n"/>
      <c r="I16" s="2" t="n"/>
      <c r="J16" s="2" t="n"/>
      <c r="K16" s="6" t="n"/>
      <c r="L16" s="7">
        <f>IF(OR(C16="",K16=""),"",IF(C16="Entrada",K16,-K16))</f>
        <v/>
      </c>
      <c r="M16" s="8">
        <f>IF(B16="","",TEXT(B16,"mm/yyyy"))</f>
        <v/>
      </c>
      <c r="N16" s="5" t="n"/>
      <c r="O16" s="7">
        <f>IF(B16="","",SUM($L$2:L16))</f>
        <v/>
      </c>
    </row>
    <row r="17" ht="22" customHeight="1">
      <c r="A17" s="2" t="n"/>
      <c r="B17" s="3" t="n"/>
      <c r="C17" s="2" t="n"/>
      <c r="D17" s="2" t="n"/>
      <c r="E17" s="4">
        <f>IF(D17="","",IFERROR(VLOOKUP(D17,'Resumo'!$H$5:$I$12,2,FALSE),"Categoria não encontrada"))</f>
        <v/>
      </c>
      <c r="F17" s="5" t="n"/>
      <c r="G17" s="5" t="n"/>
      <c r="H17" s="5" t="n"/>
      <c r="I17" s="2" t="n"/>
      <c r="J17" s="2" t="n"/>
      <c r="K17" s="6" t="n"/>
      <c r="L17" s="7">
        <f>IF(OR(C17="",K17=""),"",IF(C17="Entrada",K17,-K17))</f>
        <v/>
      </c>
      <c r="M17" s="8">
        <f>IF(B17="","",TEXT(B17,"mm/yyyy"))</f>
        <v/>
      </c>
      <c r="N17" s="5" t="n"/>
      <c r="O17" s="7">
        <f>IF(B17="","",SUM($L$2:L17))</f>
        <v/>
      </c>
    </row>
    <row r="18" ht="22" customHeight="1">
      <c r="A18" s="2" t="n"/>
      <c r="B18" s="3" t="n"/>
      <c r="C18" s="2" t="n"/>
      <c r="D18" s="2" t="n"/>
      <c r="E18" s="4">
        <f>IF(D18="","",IFERROR(VLOOKUP(D18,'Resumo'!$H$5:$I$12,2,FALSE),"Categoria não encontrada"))</f>
        <v/>
      </c>
      <c r="F18" s="5" t="n"/>
      <c r="G18" s="5" t="n"/>
      <c r="H18" s="5" t="n"/>
      <c r="I18" s="2" t="n"/>
      <c r="J18" s="2" t="n"/>
      <c r="K18" s="6" t="n"/>
      <c r="L18" s="7">
        <f>IF(OR(C18="",K18=""),"",IF(C18="Entrada",K18,-K18))</f>
        <v/>
      </c>
      <c r="M18" s="8">
        <f>IF(B18="","",TEXT(B18,"mm/yyyy"))</f>
        <v/>
      </c>
      <c r="N18" s="5" t="n"/>
      <c r="O18" s="7">
        <f>IF(B18="","",SUM($L$2:L18))</f>
        <v/>
      </c>
    </row>
    <row r="19" ht="22" customHeight="1">
      <c r="A19" s="2" t="n"/>
      <c r="B19" s="3" t="n"/>
      <c r="C19" s="2" t="n"/>
      <c r="D19" s="2" t="n"/>
      <c r="E19" s="4">
        <f>IF(D19="","",IFERROR(VLOOKUP(D19,'Resumo'!$H$5:$I$12,2,FALSE),"Categoria não encontrada"))</f>
        <v/>
      </c>
      <c r="F19" s="5" t="n"/>
      <c r="G19" s="5" t="n"/>
      <c r="H19" s="5" t="n"/>
      <c r="I19" s="2" t="n"/>
      <c r="J19" s="2" t="n"/>
      <c r="K19" s="6" t="n"/>
      <c r="L19" s="7">
        <f>IF(OR(C19="",K19=""),"",IF(C19="Entrada",K19,-K19))</f>
        <v/>
      </c>
      <c r="M19" s="8">
        <f>IF(B19="","",TEXT(B19,"mm/yyyy"))</f>
        <v/>
      </c>
      <c r="N19" s="5" t="n"/>
      <c r="O19" s="7">
        <f>IF(B19="","",SUM($L$2:L19))</f>
        <v/>
      </c>
    </row>
    <row r="20" ht="22" customHeight="1">
      <c r="A20" s="2" t="n"/>
      <c r="B20" s="3" t="n"/>
      <c r="C20" s="2" t="n"/>
      <c r="D20" s="2" t="n"/>
      <c r="E20" s="4">
        <f>IF(D20="","",IFERROR(VLOOKUP(D20,'Resumo'!$H$5:$I$12,2,FALSE),"Categoria não encontrada"))</f>
        <v/>
      </c>
      <c r="F20" s="5" t="n"/>
      <c r="G20" s="5" t="n"/>
      <c r="H20" s="5" t="n"/>
      <c r="I20" s="2" t="n"/>
      <c r="J20" s="2" t="n"/>
      <c r="K20" s="6" t="n"/>
      <c r="L20" s="7">
        <f>IF(OR(C20="",K20=""),"",IF(C20="Entrada",K20,-K20))</f>
        <v/>
      </c>
      <c r="M20" s="8">
        <f>IF(B20="","",TEXT(B20,"mm/yyyy"))</f>
        <v/>
      </c>
      <c r="N20" s="5" t="n"/>
      <c r="O20" s="7">
        <f>IF(B20="","",SUM($L$2:L20))</f>
        <v/>
      </c>
    </row>
    <row r="21" ht="22" customHeight="1">
      <c r="A21" s="2" t="n"/>
      <c r="B21" s="3" t="n"/>
      <c r="C21" s="2" t="n"/>
      <c r="D21" s="2" t="n"/>
      <c r="E21" s="4">
        <f>IF(D21="","",IFERROR(VLOOKUP(D21,'Resumo'!$H$5:$I$12,2,FALSE),"Categoria não encontrada"))</f>
        <v/>
      </c>
      <c r="F21" s="5" t="n"/>
      <c r="G21" s="5" t="n"/>
      <c r="H21" s="5" t="n"/>
      <c r="I21" s="2" t="n"/>
      <c r="J21" s="2" t="n"/>
      <c r="K21" s="6" t="n"/>
      <c r="L21" s="7">
        <f>IF(OR(C21="",K21=""),"",IF(C21="Entrada",K21,-K21))</f>
        <v/>
      </c>
      <c r="M21" s="8">
        <f>IF(B21="","",TEXT(B21,"mm/yyyy"))</f>
        <v/>
      </c>
      <c r="N21" s="5" t="n"/>
      <c r="O21" s="7">
        <f>IF(B21="","",SUM($L$2:L21))</f>
        <v/>
      </c>
    </row>
    <row r="22" ht="22" customHeight="1">
      <c r="A22" s="2" t="n"/>
      <c r="B22" s="3" t="n"/>
      <c r="C22" s="2" t="n"/>
      <c r="D22" s="2" t="n"/>
      <c r="E22" s="4">
        <f>IF(D22="","",IFERROR(VLOOKUP(D22,'Resumo'!$H$5:$I$12,2,FALSE),"Categoria não encontrada"))</f>
        <v/>
      </c>
      <c r="F22" s="5" t="n"/>
      <c r="G22" s="5" t="n"/>
      <c r="H22" s="5" t="n"/>
      <c r="I22" s="2" t="n"/>
      <c r="J22" s="2" t="n"/>
      <c r="K22" s="6" t="n"/>
      <c r="L22" s="7">
        <f>IF(OR(C22="",K22=""),"",IF(C22="Entrada",K22,-K22))</f>
        <v/>
      </c>
      <c r="M22" s="8">
        <f>IF(B22="","",TEXT(B22,"mm/yyyy"))</f>
        <v/>
      </c>
      <c r="N22" s="5" t="n"/>
      <c r="O22" s="7">
        <f>IF(B22="","",SUM($L$2:L22))</f>
        <v/>
      </c>
    </row>
    <row r="23" ht="22" customHeight="1">
      <c r="A23" s="2" t="n"/>
      <c r="B23" s="3" t="n"/>
      <c r="C23" s="2" t="n"/>
      <c r="D23" s="2" t="n"/>
      <c r="E23" s="4">
        <f>IF(D23="","",IFERROR(VLOOKUP(D23,'Resumo'!$H$5:$I$12,2,FALSE),"Categoria não encontrada"))</f>
        <v/>
      </c>
      <c r="F23" s="5" t="n"/>
      <c r="G23" s="5" t="n"/>
      <c r="H23" s="5" t="n"/>
      <c r="I23" s="2" t="n"/>
      <c r="J23" s="2" t="n"/>
      <c r="K23" s="6" t="n"/>
      <c r="L23" s="7">
        <f>IF(OR(C23="",K23=""),"",IF(C23="Entrada",K23,-K23))</f>
        <v/>
      </c>
      <c r="M23" s="8">
        <f>IF(B23="","",TEXT(B23,"mm/yyyy"))</f>
        <v/>
      </c>
      <c r="N23" s="5" t="n"/>
      <c r="O23" s="7">
        <f>IF(B23="","",SUM($L$2:L23))</f>
        <v/>
      </c>
    </row>
    <row r="24" ht="22" customHeight="1">
      <c r="A24" s="2" t="n"/>
      <c r="B24" s="3" t="n"/>
      <c r="C24" s="2" t="n"/>
      <c r="D24" s="2" t="n"/>
      <c r="E24" s="4">
        <f>IF(D24="","",IFERROR(VLOOKUP(D24,'Resumo'!$H$5:$I$12,2,FALSE),"Categoria não encontrada"))</f>
        <v/>
      </c>
      <c r="F24" s="5" t="n"/>
      <c r="G24" s="5" t="n"/>
      <c r="H24" s="5" t="n"/>
      <c r="I24" s="2" t="n"/>
      <c r="J24" s="2" t="n"/>
      <c r="K24" s="6" t="n"/>
      <c r="L24" s="7">
        <f>IF(OR(C24="",K24=""),"",IF(C24="Entrada",K24,-K24))</f>
        <v/>
      </c>
      <c r="M24" s="8">
        <f>IF(B24="","",TEXT(B24,"mm/yyyy"))</f>
        <v/>
      </c>
      <c r="N24" s="5" t="n"/>
      <c r="O24" s="7">
        <f>IF(B24="","",SUM($L$2:L24))</f>
        <v/>
      </c>
    </row>
    <row r="25" ht="22" customHeight="1">
      <c r="A25" s="2" t="n"/>
      <c r="B25" s="3" t="n"/>
      <c r="C25" s="2" t="n"/>
      <c r="D25" s="2" t="n"/>
      <c r="E25" s="4">
        <f>IF(D25="","",IFERROR(VLOOKUP(D25,'Resumo'!$H$5:$I$12,2,FALSE),"Categoria não encontrada"))</f>
        <v/>
      </c>
      <c r="F25" s="5" t="n"/>
      <c r="G25" s="5" t="n"/>
      <c r="H25" s="5" t="n"/>
      <c r="I25" s="2" t="n"/>
      <c r="J25" s="2" t="n"/>
      <c r="K25" s="6" t="n"/>
      <c r="L25" s="7">
        <f>IF(OR(C25="",K25=""),"",IF(C25="Entrada",K25,-K25))</f>
        <v/>
      </c>
      <c r="M25" s="8">
        <f>IF(B25="","",TEXT(B25,"mm/yyyy"))</f>
        <v/>
      </c>
      <c r="N25" s="5" t="n"/>
      <c r="O25" s="7">
        <f>IF(B25="","",SUM($L$2:L25))</f>
        <v/>
      </c>
    </row>
    <row r="26" ht="22" customHeight="1">
      <c r="A26" s="2" t="n"/>
      <c r="B26" s="3" t="n"/>
      <c r="C26" s="2" t="n"/>
      <c r="D26" s="2" t="n"/>
      <c r="E26" s="4">
        <f>IF(D26="","",IFERROR(VLOOKUP(D26,'Resumo'!$H$5:$I$12,2,FALSE),"Categoria não encontrada"))</f>
        <v/>
      </c>
      <c r="F26" s="5" t="n"/>
      <c r="G26" s="5" t="n"/>
      <c r="H26" s="5" t="n"/>
      <c r="I26" s="2" t="n"/>
      <c r="J26" s="2" t="n"/>
      <c r="K26" s="6" t="n"/>
      <c r="L26" s="7">
        <f>IF(OR(C26="",K26=""),"",IF(C26="Entrada",K26,-K26))</f>
        <v/>
      </c>
      <c r="M26" s="8">
        <f>IF(B26="","",TEXT(B26,"mm/yyyy"))</f>
        <v/>
      </c>
      <c r="N26" s="5" t="n"/>
      <c r="O26" s="7">
        <f>IF(B26="","",SUM($L$2:L26))</f>
        <v/>
      </c>
    </row>
    <row r="27" ht="22" customHeight="1">
      <c r="A27" s="2" t="n"/>
      <c r="B27" s="3" t="n"/>
      <c r="C27" s="2" t="n"/>
      <c r="D27" s="2" t="n"/>
      <c r="E27" s="4">
        <f>IF(D27="","",IFERROR(VLOOKUP(D27,'Resumo'!$H$5:$I$12,2,FALSE),"Categoria não encontrada"))</f>
        <v/>
      </c>
      <c r="F27" s="5" t="n"/>
      <c r="G27" s="5" t="n"/>
      <c r="H27" s="5" t="n"/>
      <c r="I27" s="2" t="n"/>
      <c r="J27" s="2" t="n"/>
      <c r="K27" s="6" t="n"/>
      <c r="L27" s="7">
        <f>IF(OR(C27="",K27=""),"",IF(C27="Entrada",K27,-K27))</f>
        <v/>
      </c>
      <c r="M27" s="8">
        <f>IF(B27="","",TEXT(B27,"mm/yyyy"))</f>
        <v/>
      </c>
      <c r="N27" s="5" t="n"/>
      <c r="O27" s="7">
        <f>IF(B27="","",SUM($L$2:L27))</f>
        <v/>
      </c>
    </row>
    <row r="28" ht="22" customHeight="1">
      <c r="A28" s="2" t="n"/>
      <c r="B28" s="3" t="n"/>
      <c r="C28" s="2" t="n"/>
      <c r="D28" s="2" t="n"/>
      <c r="E28" s="4">
        <f>IF(D28="","",IFERROR(VLOOKUP(D28,'Resumo'!$H$5:$I$12,2,FALSE),"Categoria não encontrada"))</f>
        <v/>
      </c>
      <c r="F28" s="5" t="n"/>
      <c r="G28" s="5" t="n"/>
      <c r="H28" s="5" t="n"/>
      <c r="I28" s="2" t="n"/>
      <c r="J28" s="2" t="n"/>
      <c r="K28" s="6" t="n"/>
      <c r="L28" s="7">
        <f>IF(OR(C28="",K28=""),"",IF(C28="Entrada",K28,-K28))</f>
        <v/>
      </c>
      <c r="M28" s="8">
        <f>IF(B28="","",TEXT(B28,"mm/yyyy"))</f>
        <v/>
      </c>
      <c r="N28" s="5" t="n"/>
      <c r="O28" s="7">
        <f>IF(B28="","",SUM($L$2:L28))</f>
        <v/>
      </c>
    </row>
    <row r="29" ht="22" customHeight="1">
      <c r="A29" s="2" t="n"/>
      <c r="B29" s="3" t="n"/>
      <c r="C29" s="2" t="n"/>
      <c r="D29" s="2" t="n"/>
      <c r="E29" s="4">
        <f>IF(D29="","",IFERROR(VLOOKUP(D29,'Resumo'!$H$5:$I$12,2,FALSE),"Categoria não encontrada"))</f>
        <v/>
      </c>
      <c r="F29" s="5" t="n"/>
      <c r="G29" s="5" t="n"/>
      <c r="H29" s="5" t="n"/>
      <c r="I29" s="2" t="n"/>
      <c r="J29" s="2" t="n"/>
      <c r="K29" s="6" t="n"/>
      <c r="L29" s="7">
        <f>IF(OR(C29="",K29=""),"",IF(C29="Entrada",K29,-K29))</f>
        <v/>
      </c>
      <c r="M29" s="8">
        <f>IF(B29="","",TEXT(B29,"mm/yyyy"))</f>
        <v/>
      </c>
      <c r="N29" s="5" t="n"/>
      <c r="O29" s="7">
        <f>IF(B29="","",SUM($L$2:L29))</f>
        <v/>
      </c>
    </row>
    <row r="30" ht="22" customHeight="1">
      <c r="A30" s="2" t="n"/>
      <c r="B30" s="3" t="n"/>
      <c r="C30" s="2" t="n"/>
      <c r="D30" s="2" t="n"/>
      <c r="E30" s="4">
        <f>IF(D30="","",IFERROR(VLOOKUP(D30,'Resumo'!$H$5:$I$12,2,FALSE),"Categoria não encontrada"))</f>
        <v/>
      </c>
      <c r="F30" s="5" t="n"/>
      <c r="G30" s="5" t="n"/>
      <c r="H30" s="5" t="n"/>
      <c r="I30" s="2" t="n"/>
      <c r="J30" s="2" t="n"/>
      <c r="K30" s="6" t="n"/>
      <c r="L30" s="7">
        <f>IF(OR(C30="",K30=""),"",IF(C30="Entrada",K30,-K30))</f>
        <v/>
      </c>
      <c r="M30" s="8">
        <f>IF(B30="","",TEXT(B30,"mm/yyyy"))</f>
        <v/>
      </c>
      <c r="N30" s="5" t="n"/>
      <c r="O30" s="7">
        <f>IF(B30="","",SUM($L$2:L30))</f>
        <v/>
      </c>
    </row>
    <row r="31" ht="22" customHeight="1">
      <c r="A31" s="2" t="n"/>
      <c r="B31" s="3" t="n"/>
      <c r="C31" s="2" t="n"/>
      <c r="D31" s="2" t="n"/>
      <c r="E31" s="4">
        <f>IF(D31="","",IFERROR(VLOOKUP(D31,'Resumo'!$H$5:$I$12,2,FALSE),"Categoria não encontrada"))</f>
        <v/>
      </c>
      <c r="F31" s="5" t="n"/>
      <c r="G31" s="5" t="n"/>
      <c r="H31" s="5" t="n"/>
      <c r="I31" s="2" t="n"/>
      <c r="J31" s="2" t="n"/>
      <c r="K31" s="6" t="n"/>
      <c r="L31" s="7">
        <f>IF(OR(C31="",K31=""),"",IF(C31="Entrada",K31,-K31))</f>
        <v/>
      </c>
      <c r="M31" s="8">
        <f>IF(B31="","",TEXT(B31,"mm/yyyy"))</f>
        <v/>
      </c>
      <c r="N31" s="5" t="n"/>
      <c r="O31" s="7">
        <f>IF(B31="","",SUM($L$2:L31))</f>
        <v/>
      </c>
    </row>
    <row r="32" ht="22" customHeight="1">
      <c r="A32" s="2" t="n"/>
      <c r="B32" s="3" t="n"/>
      <c r="C32" s="2" t="n"/>
      <c r="D32" s="2" t="n"/>
      <c r="E32" s="4">
        <f>IF(D32="","",IFERROR(VLOOKUP(D32,'Resumo'!$H$5:$I$12,2,FALSE),"Categoria não encontrada"))</f>
        <v/>
      </c>
      <c r="F32" s="5" t="n"/>
      <c r="G32" s="5" t="n"/>
      <c r="H32" s="5" t="n"/>
      <c r="I32" s="2" t="n"/>
      <c r="J32" s="2" t="n"/>
      <c r="K32" s="6" t="n"/>
      <c r="L32" s="7">
        <f>IF(OR(C32="",K32=""),"",IF(C32="Entrada",K32,-K32))</f>
        <v/>
      </c>
      <c r="M32" s="8">
        <f>IF(B32="","",TEXT(B32,"mm/yyyy"))</f>
        <v/>
      </c>
      <c r="N32" s="5" t="n"/>
      <c r="O32" s="7">
        <f>IF(B32="","",SUM($L$2:L32))</f>
        <v/>
      </c>
    </row>
    <row r="33" ht="22" customHeight="1">
      <c r="A33" s="2" t="n"/>
      <c r="B33" s="3" t="n"/>
      <c r="C33" s="2" t="n"/>
      <c r="D33" s="2" t="n"/>
      <c r="E33" s="4">
        <f>IF(D33="","",IFERROR(VLOOKUP(D33,'Resumo'!$H$5:$I$12,2,FALSE),"Categoria não encontrada"))</f>
        <v/>
      </c>
      <c r="F33" s="5" t="n"/>
      <c r="G33" s="5" t="n"/>
      <c r="H33" s="5" t="n"/>
      <c r="I33" s="2" t="n"/>
      <c r="J33" s="2" t="n"/>
      <c r="K33" s="6" t="n"/>
      <c r="L33" s="7">
        <f>IF(OR(C33="",K33=""),"",IF(C33="Entrada",K33,-K33))</f>
        <v/>
      </c>
      <c r="M33" s="8">
        <f>IF(B33="","",TEXT(B33,"mm/yyyy"))</f>
        <v/>
      </c>
      <c r="N33" s="5" t="n"/>
      <c r="O33" s="7">
        <f>IF(B33="","",SUM($L$2:L33))</f>
        <v/>
      </c>
    </row>
    <row r="34" ht="22" customHeight="1">
      <c r="A34" s="2" t="n"/>
      <c r="B34" s="3" t="n"/>
      <c r="C34" s="2" t="n"/>
      <c r="D34" s="2" t="n"/>
      <c r="E34" s="4">
        <f>IF(D34="","",IFERROR(VLOOKUP(D34,'Resumo'!$H$5:$I$12,2,FALSE),"Categoria não encontrada"))</f>
        <v/>
      </c>
      <c r="F34" s="5" t="n"/>
      <c r="G34" s="5" t="n"/>
      <c r="H34" s="5" t="n"/>
      <c r="I34" s="2" t="n"/>
      <c r="J34" s="2" t="n"/>
      <c r="K34" s="6" t="n"/>
      <c r="L34" s="7">
        <f>IF(OR(C34="",K34=""),"",IF(C34="Entrada",K34,-K34))</f>
        <v/>
      </c>
      <c r="M34" s="8">
        <f>IF(B34="","",TEXT(B34,"mm/yyyy"))</f>
        <v/>
      </c>
      <c r="N34" s="5" t="n"/>
      <c r="O34" s="7">
        <f>IF(B34="","",SUM($L$2:L34))</f>
        <v/>
      </c>
    </row>
    <row r="35" ht="22" customHeight="1">
      <c r="A35" s="2" t="n"/>
      <c r="B35" s="3" t="n"/>
      <c r="C35" s="2" t="n"/>
      <c r="D35" s="2" t="n"/>
      <c r="E35" s="4">
        <f>IF(D35="","",IFERROR(VLOOKUP(D35,'Resumo'!$H$5:$I$12,2,FALSE),"Categoria não encontrada"))</f>
        <v/>
      </c>
      <c r="F35" s="5" t="n"/>
      <c r="G35" s="5" t="n"/>
      <c r="H35" s="5" t="n"/>
      <c r="I35" s="2" t="n"/>
      <c r="J35" s="2" t="n"/>
      <c r="K35" s="6" t="n"/>
      <c r="L35" s="7">
        <f>IF(OR(C35="",K35=""),"",IF(C35="Entrada",K35,-K35))</f>
        <v/>
      </c>
      <c r="M35" s="8">
        <f>IF(B35="","",TEXT(B35,"mm/yyyy"))</f>
        <v/>
      </c>
      <c r="N35" s="5" t="n"/>
      <c r="O35" s="7">
        <f>IF(B35="","",SUM($L$2:L35))</f>
        <v/>
      </c>
    </row>
    <row r="36" ht="22" customHeight="1">
      <c r="A36" s="2" t="n"/>
      <c r="B36" s="3" t="n"/>
      <c r="C36" s="2" t="n"/>
      <c r="D36" s="2" t="n"/>
      <c r="E36" s="4">
        <f>IF(D36="","",IFERROR(VLOOKUP(D36,'Resumo'!$H$5:$I$12,2,FALSE),"Categoria não encontrada"))</f>
        <v/>
      </c>
      <c r="F36" s="5" t="n"/>
      <c r="G36" s="5" t="n"/>
      <c r="H36" s="5" t="n"/>
      <c r="I36" s="2" t="n"/>
      <c r="J36" s="2" t="n"/>
      <c r="K36" s="6" t="n"/>
      <c r="L36" s="7">
        <f>IF(OR(C36="",K36=""),"",IF(C36="Entrada",K36,-K36))</f>
        <v/>
      </c>
      <c r="M36" s="8">
        <f>IF(B36="","",TEXT(B36,"mm/yyyy"))</f>
        <v/>
      </c>
      <c r="N36" s="5" t="n"/>
      <c r="O36" s="7">
        <f>IF(B36="","",SUM($L$2:L36))</f>
        <v/>
      </c>
    </row>
    <row r="37" ht="22" customHeight="1">
      <c r="A37" s="2" t="n"/>
      <c r="B37" s="3" t="n"/>
      <c r="C37" s="2" t="n"/>
      <c r="D37" s="2" t="n"/>
      <c r="E37" s="4">
        <f>IF(D37="","",IFERROR(VLOOKUP(D37,'Resumo'!$H$5:$I$12,2,FALSE),"Categoria não encontrada"))</f>
        <v/>
      </c>
      <c r="F37" s="5" t="n"/>
      <c r="G37" s="5" t="n"/>
      <c r="H37" s="5" t="n"/>
      <c r="I37" s="2" t="n"/>
      <c r="J37" s="2" t="n"/>
      <c r="K37" s="6" t="n"/>
      <c r="L37" s="7">
        <f>IF(OR(C37="",K37=""),"",IF(C37="Entrada",K37,-K37))</f>
        <v/>
      </c>
      <c r="M37" s="8">
        <f>IF(B37="","",TEXT(B37,"mm/yyyy"))</f>
        <v/>
      </c>
      <c r="N37" s="5" t="n"/>
      <c r="O37" s="7">
        <f>IF(B37="","",SUM($L$2:L37))</f>
        <v/>
      </c>
    </row>
    <row r="38" ht="22" customHeight="1">
      <c r="A38" s="2" t="n"/>
      <c r="B38" s="3" t="n"/>
      <c r="C38" s="2" t="n"/>
      <c r="D38" s="2" t="n"/>
      <c r="E38" s="4">
        <f>IF(D38="","",IFERROR(VLOOKUP(D38,'Resumo'!$H$5:$I$12,2,FALSE),"Categoria não encontrada"))</f>
        <v/>
      </c>
      <c r="F38" s="5" t="n"/>
      <c r="G38" s="5" t="n"/>
      <c r="H38" s="5" t="n"/>
      <c r="I38" s="2" t="n"/>
      <c r="J38" s="2" t="n"/>
      <c r="K38" s="6" t="n"/>
      <c r="L38" s="7">
        <f>IF(OR(C38="",K38=""),"",IF(C38="Entrada",K38,-K38))</f>
        <v/>
      </c>
      <c r="M38" s="8">
        <f>IF(B38="","",TEXT(B38,"mm/yyyy"))</f>
        <v/>
      </c>
      <c r="N38" s="5" t="n"/>
      <c r="O38" s="7">
        <f>IF(B38="","",SUM($L$2:L38))</f>
        <v/>
      </c>
    </row>
    <row r="39" ht="22" customHeight="1">
      <c r="A39" s="2" t="n"/>
      <c r="B39" s="3" t="n"/>
      <c r="C39" s="2" t="n"/>
      <c r="D39" s="2" t="n"/>
      <c r="E39" s="4">
        <f>IF(D39="","",IFERROR(VLOOKUP(D39,'Resumo'!$H$5:$I$12,2,FALSE),"Categoria não encontrada"))</f>
        <v/>
      </c>
      <c r="F39" s="5" t="n"/>
      <c r="G39" s="5" t="n"/>
      <c r="H39" s="5" t="n"/>
      <c r="I39" s="2" t="n"/>
      <c r="J39" s="2" t="n"/>
      <c r="K39" s="6" t="n"/>
      <c r="L39" s="7">
        <f>IF(OR(C39="",K39=""),"",IF(C39="Entrada",K39,-K39))</f>
        <v/>
      </c>
      <c r="M39" s="8">
        <f>IF(B39="","",TEXT(B39,"mm/yyyy"))</f>
        <v/>
      </c>
      <c r="N39" s="5" t="n"/>
      <c r="O39" s="7">
        <f>IF(B39="","",SUM($L$2:L39))</f>
        <v/>
      </c>
    </row>
    <row r="40" ht="22" customHeight="1">
      <c r="A40" s="2" t="n"/>
      <c r="B40" s="3" t="n"/>
      <c r="C40" s="2" t="n"/>
      <c r="D40" s="2" t="n"/>
      <c r="E40" s="4">
        <f>IF(D40="","",IFERROR(VLOOKUP(D40,'Resumo'!$H$5:$I$12,2,FALSE),"Categoria não encontrada"))</f>
        <v/>
      </c>
      <c r="F40" s="5" t="n"/>
      <c r="G40" s="5" t="n"/>
      <c r="H40" s="5" t="n"/>
      <c r="I40" s="2" t="n"/>
      <c r="J40" s="2" t="n"/>
      <c r="K40" s="6" t="n"/>
      <c r="L40" s="7">
        <f>IF(OR(C40="",K40=""),"",IF(C40="Entrada",K40,-K40))</f>
        <v/>
      </c>
      <c r="M40" s="8">
        <f>IF(B40="","",TEXT(B40,"mm/yyyy"))</f>
        <v/>
      </c>
      <c r="N40" s="5" t="n"/>
      <c r="O40" s="7">
        <f>IF(B40="","",SUM($L$2:L40))</f>
        <v/>
      </c>
    </row>
    <row r="41" ht="22" customHeight="1">
      <c r="A41" s="2" t="n"/>
      <c r="B41" s="3" t="n"/>
      <c r="C41" s="2" t="n"/>
      <c r="D41" s="2" t="n"/>
      <c r="E41" s="4">
        <f>IF(D41="","",IFERROR(VLOOKUP(D41,'Resumo'!$H$5:$I$12,2,FALSE),"Categoria não encontrada"))</f>
        <v/>
      </c>
      <c r="F41" s="5" t="n"/>
      <c r="G41" s="5" t="n"/>
      <c r="H41" s="5" t="n"/>
      <c r="I41" s="2" t="n"/>
      <c r="J41" s="2" t="n"/>
      <c r="K41" s="6" t="n"/>
      <c r="L41" s="7">
        <f>IF(OR(C41="",K41=""),"",IF(C41="Entrada",K41,-K41))</f>
        <v/>
      </c>
      <c r="M41" s="8">
        <f>IF(B41="","",TEXT(B41,"mm/yyyy"))</f>
        <v/>
      </c>
      <c r="N41" s="5" t="n"/>
      <c r="O41" s="7">
        <f>IF(B41="","",SUM($L$2:L41))</f>
        <v/>
      </c>
    </row>
    <row r="42" ht="22" customHeight="1">
      <c r="A42" s="2" t="n"/>
      <c r="B42" s="3" t="n"/>
      <c r="C42" s="2" t="n"/>
      <c r="D42" s="2" t="n"/>
      <c r="E42" s="4">
        <f>IF(D42="","",IFERROR(VLOOKUP(D42,'Resumo'!$H$5:$I$12,2,FALSE),"Categoria não encontrada"))</f>
        <v/>
      </c>
      <c r="F42" s="5" t="n"/>
      <c r="G42" s="5" t="n"/>
      <c r="H42" s="5" t="n"/>
      <c r="I42" s="2" t="n"/>
      <c r="J42" s="2" t="n"/>
      <c r="K42" s="6" t="n"/>
      <c r="L42" s="7">
        <f>IF(OR(C42="",K42=""),"",IF(C42="Entrada",K42,-K42))</f>
        <v/>
      </c>
      <c r="M42" s="8">
        <f>IF(B42="","",TEXT(B42,"mm/yyyy"))</f>
        <v/>
      </c>
      <c r="N42" s="5" t="n"/>
      <c r="O42" s="7">
        <f>IF(B42="","",SUM($L$2:L42))</f>
        <v/>
      </c>
    </row>
    <row r="43" ht="22" customHeight="1">
      <c r="A43" s="2" t="n"/>
      <c r="B43" s="3" t="n"/>
      <c r="C43" s="2" t="n"/>
      <c r="D43" s="2" t="n"/>
      <c r="E43" s="4">
        <f>IF(D43="","",IFERROR(VLOOKUP(D43,'Resumo'!$H$5:$I$12,2,FALSE),"Categoria não encontrada"))</f>
        <v/>
      </c>
      <c r="F43" s="5" t="n"/>
      <c r="G43" s="5" t="n"/>
      <c r="H43" s="5" t="n"/>
      <c r="I43" s="2" t="n"/>
      <c r="J43" s="2" t="n"/>
      <c r="K43" s="6" t="n"/>
      <c r="L43" s="7">
        <f>IF(OR(C43="",K43=""),"",IF(C43="Entrada",K43,-K43))</f>
        <v/>
      </c>
      <c r="M43" s="8">
        <f>IF(B43="","",TEXT(B43,"mm/yyyy"))</f>
        <v/>
      </c>
      <c r="N43" s="5" t="n"/>
      <c r="O43" s="7">
        <f>IF(B43="","",SUM($L$2:L43))</f>
        <v/>
      </c>
    </row>
    <row r="44" ht="22" customHeight="1">
      <c r="A44" s="2" t="n"/>
      <c r="B44" s="3" t="n"/>
      <c r="C44" s="2" t="n"/>
      <c r="D44" s="2" t="n"/>
      <c r="E44" s="4">
        <f>IF(D44="","",IFERROR(VLOOKUP(D44,'Resumo'!$H$5:$I$12,2,FALSE),"Categoria não encontrada"))</f>
        <v/>
      </c>
      <c r="F44" s="5" t="n"/>
      <c r="G44" s="5" t="n"/>
      <c r="H44" s="5" t="n"/>
      <c r="I44" s="2" t="n"/>
      <c r="J44" s="2" t="n"/>
      <c r="K44" s="6" t="n"/>
      <c r="L44" s="7">
        <f>IF(OR(C44="",K44=""),"",IF(C44="Entrada",K44,-K44))</f>
        <v/>
      </c>
      <c r="M44" s="8">
        <f>IF(B44="","",TEXT(B44,"mm/yyyy"))</f>
        <v/>
      </c>
      <c r="N44" s="5" t="n"/>
      <c r="O44" s="7">
        <f>IF(B44="","",SUM($L$2:L44))</f>
        <v/>
      </c>
    </row>
    <row r="45" ht="22" customHeight="1">
      <c r="A45" s="2" t="n"/>
      <c r="B45" s="3" t="n"/>
      <c r="C45" s="2" t="n"/>
      <c r="D45" s="2" t="n"/>
      <c r="E45" s="4">
        <f>IF(D45="","",IFERROR(VLOOKUP(D45,'Resumo'!$H$5:$I$12,2,FALSE),"Categoria não encontrada"))</f>
        <v/>
      </c>
      <c r="F45" s="5" t="n"/>
      <c r="G45" s="5" t="n"/>
      <c r="H45" s="5" t="n"/>
      <c r="I45" s="2" t="n"/>
      <c r="J45" s="2" t="n"/>
      <c r="K45" s="6" t="n"/>
      <c r="L45" s="7">
        <f>IF(OR(C45="",K45=""),"",IF(C45="Entrada",K45,-K45))</f>
        <v/>
      </c>
      <c r="M45" s="8">
        <f>IF(B45="","",TEXT(B45,"mm/yyyy"))</f>
        <v/>
      </c>
      <c r="N45" s="5" t="n"/>
      <c r="O45" s="7">
        <f>IF(B45="","",SUM($L$2:L45))</f>
        <v/>
      </c>
    </row>
    <row r="46" ht="22" customHeight="1">
      <c r="A46" s="2" t="n"/>
      <c r="B46" s="3" t="n"/>
      <c r="C46" s="2" t="n"/>
      <c r="D46" s="2" t="n"/>
      <c r="E46" s="4">
        <f>IF(D46="","",IFERROR(VLOOKUP(D46,'Resumo'!$H$5:$I$12,2,FALSE),"Categoria não encontrada"))</f>
        <v/>
      </c>
      <c r="F46" s="5" t="n"/>
      <c r="G46" s="5" t="n"/>
      <c r="H46" s="5" t="n"/>
      <c r="I46" s="2" t="n"/>
      <c r="J46" s="2" t="n"/>
      <c r="K46" s="6" t="n"/>
      <c r="L46" s="7">
        <f>IF(OR(C46="",K46=""),"",IF(C46="Entrada",K46,-K46))</f>
        <v/>
      </c>
      <c r="M46" s="8">
        <f>IF(B46="","",TEXT(B46,"mm/yyyy"))</f>
        <v/>
      </c>
      <c r="N46" s="5" t="n"/>
      <c r="O46" s="7">
        <f>IF(B46="","",SUM($L$2:L46))</f>
        <v/>
      </c>
    </row>
    <row r="47" ht="22" customHeight="1">
      <c r="A47" s="2" t="n"/>
      <c r="B47" s="3" t="n"/>
      <c r="C47" s="2" t="n"/>
      <c r="D47" s="2" t="n"/>
      <c r="E47" s="4">
        <f>IF(D47="","",IFERROR(VLOOKUP(D47,'Resumo'!$H$5:$I$12,2,FALSE),"Categoria não encontrada"))</f>
        <v/>
      </c>
      <c r="F47" s="5" t="n"/>
      <c r="G47" s="5" t="n"/>
      <c r="H47" s="5" t="n"/>
      <c r="I47" s="2" t="n"/>
      <c r="J47" s="2" t="n"/>
      <c r="K47" s="6" t="n"/>
      <c r="L47" s="7">
        <f>IF(OR(C47="",K47=""),"",IF(C47="Entrada",K47,-K47))</f>
        <v/>
      </c>
      <c r="M47" s="8">
        <f>IF(B47="","",TEXT(B47,"mm/yyyy"))</f>
        <v/>
      </c>
      <c r="N47" s="5" t="n"/>
      <c r="O47" s="7">
        <f>IF(B47="","",SUM($L$2:L47))</f>
        <v/>
      </c>
    </row>
    <row r="48" ht="22" customHeight="1">
      <c r="A48" s="2" t="n"/>
      <c r="B48" s="3" t="n"/>
      <c r="C48" s="2" t="n"/>
      <c r="D48" s="2" t="n"/>
      <c r="E48" s="4">
        <f>IF(D48="","",IFERROR(VLOOKUP(D48,'Resumo'!$H$5:$I$12,2,FALSE),"Categoria não encontrada"))</f>
        <v/>
      </c>
      <c r="F48" s="5" t="n"/>
      <c r="G48" s="5" t="n"/>
      <c r="H48" s="5" t="n"/>
      <c r="I48" s="2" t="n"/>
      <c r="J48" s="2" t="n"/>
      <c r="K48" s="6" t="n"/>
      <c r="L48" s="7">
        <f>IF(OR(C48="",K48=""),"",IF(C48="Entrada",K48,-K48))</f>
        <v/>
      </c>
      <c r="M48" s="8">
        <f>IF(B48="","",TEXT(B48,"mm/yyyy"))</f>
        <v/>
      </c>
      <c r="N48" s="5" t="n"/>
      <c r="O48" s="7">
        <f>IF(B48="","",SUM($L$2:L48))</f>
        <v/>
      </c>
    </row>
    <row r="49" ht="22" customHeight="1">
      <c r="A49" s="2" t="n"/>
      <c r="B49" s="3" t="n"/>
      <c r="C49" s="2" t="n"/>
      <c r="D49" s="2" t="n"/>
      <c r="E49" s="4">
        <f>IF(D49="","",IFERROR(VLOOKUP(D49,'Resumo'!$H$5:$I$12,2,FALSE),"Categoria não encontrada"))</f>
        <v/>
      </c>
      <c r="F49" s="5" t="n"/>
      <c r="G49" s="5" t="n"/>
      <c r="H49" s="5" t="n"/>
      <c r="I49" s="2" t="n"/>
      <c r="J49" s="2" t="n"/>
      <c r="K49" s="6" t="n"/>
      <c r="L49" s="7">
        <f>IF(OR(C49="",K49=""),"",IF(C49="Entrada",K49,-K49))</f>
        <v/>
      </c>
      <c r="M49" s="8">
        <f>IF(B49="","",TEXT(B49,"mm/yyyy"))</f>
        <v/>
      </c>
      <c r="N49" s="5" t="n"/>
      <c r="O49" s="7">
        <f>IF(B49="","",SUM($L$2:L49))</f>
        <v/>
      </c>
    </row>
    <row r="50" ht="22" customHeight="1">
      <c r="A50" s="2" t="n"/>
      <c r="B50" s="3" t="n"/>
      <c r="C50" s="2" t="n"/>
      <c r="D50" s="2" t="n"/>
      <c r="E50" s="4">
        <f>IF(D50="","",IFERROR(VLOOKUP(D50,'Resumo'!$H$5:$I$12,2,FALSE),"Categoria não encontrada"))</f>
        <v/>
      </c>
      <c r="F50" s="5" t="n"/>
      <c r="G50" s="5" t="n"/>
      <c r="H50" s="5" t="n"/>
      <c r="I50" s="2" t="n"/>
      <c r="J50" s="2" t="n"/>
      <c r="K50" s="6" t="n"/>
      <c r="L50" s="7">
        <f>IF(OR(C50="",K50=""),"",IF(C50="Entrada",K50,-K50))</f>
        <v/>
      </c>
      <c r="M50" s="8">
        <f>IF(B50="","",TEXT(B50,"mm/yyyy"))</f>
        <v/>
      </c>
      <c r="N50" s="5" t="n"/>
      <c r="O50" s="7">
        <f>IF(B50="","",SUM($L$2:L50))</f>
        <v/>
      </c>
    </row>
    <row r="51" ht="22" customHeight="1">
      <c r="A51" s="2" t="n"/>
      <c r="B51" s="3" t="n"/>
      <c r="C51" s="2" t="n"/>
      <c r="D51" s="2" t="n"/>
      <c r="E51" s="4">
        <f>IF(D51="","",IFERROR(VLOOKUP(D51,'Resumo'!$H$5:$I$12,2,FALSE),"Categoria não encontrada"))</f>
        <v/>
      </c>
      <c r="F51" s="5" t="n"/>
      <c r="G51" s="5" t="n"/>
      <c r="H51" s="5" t="n"/>
      <c r="I51" s="2" t="n"/>
      <c r="J51" s="2" t="n"/>
      <c r="K51" s="6" t="n"/>
      <c r="L51" s="7">
        <f>IF(OR(C51="",K51=""),"",IF(C51="Entrada",K51,-K51))</f>
        <v/>
      </c>
      <c r="M51" s="8">
        <f>IF(B51="","",TEXT(B51,"mm/yyyy"))</f>
        <v/>
      </c>
      <c r="N51" s="5" t="n"/>
      <c r="O51" s="7">
        <f>IF(B51="","",SUM($L$2:L51))</f>
        <v/>
      </c>
    </row>
    <row r="52" ht="22" customHeight="1">
      <c r="A52" s="2" t="n"/>
      <c r="B52" s="3" t="n"/>
      <c r="C52" s="2" t="n"/>
      <c r="D52" s="2" t="n"/>
      <c r="E52" s="4">
        <f>IF(D52="","",IFERROR(VLOOKUP(D52,'Resumo'!$H$5:$I$12,2,FALSE),"Categoria não encontrada"))</f>
        <v/>
      </c>
      <c r="F52" s="5" t="n"/>
      <c r="G52" s="5" t="n"/>
      <c r="H52" s="5" t="n"/>
      <c r="I52" s="2" t="n"/>
      <c r="J52" s="2" t="n"/>
      <c r="K52" s="6" t="n"/>
      <c r="L52" s="7">
        <f>IF(OR(C52="",K52=""),"",IF(C52="Entrada",K52,-K52))</f>
        <v/>
      </c>
      <c r="M52" s="8">
        <f>IF(B52="","",TEXT(B52,"mm/yyyy"))</f>
        <v/>
      </c>
      <c r="N52" s="5" t="n"/>
      <c r="O52" s="7">
        <f>IF(B52="","",SUM($L$2:L52))</f>
        <v/>
      </c>
    </row>
    <row r="53" ht="22" customHeight="1">
      <c r="A53" s="2" t="n"/>
      <c r="B53" s="3" t="n"/>
      <c r="C53" s="2" t="n"/>
      <c r="D53" s="2" t="n"/>
      <c r="E53" s="4">
        <f>IF(D53="","",IFERROR(VLOOKUP(D53,'Resumo'!$H$5:$I$12,2,FALSE),"Categoria não encontrada"))</f>
        <v/>
      </c>
      <c r="F53" s="5" t="n"/>
      <c r="G53" s="5" t="n"/>
      <c r="H53" s="5" t="n"/>
      <c r="I53" s="2" t="n"/>
      <c r="J53" s="2" t="n"/>
      <c r="K53" s="6" t="n"/>
      <c r="L53" s="7">
        <f>IF(OR(C53="",K53=""),"",IF(C53="Entrada",K53,-K53))</f>
        <v/>
      </c>
      <c r="M53" s="8">
        <f>IF(B53="","",TEXT(B53,"mm/yyyy"))</f>
        <v/>
      </c>
      <c r="N53" s="5" t="n"/>
      <c r="O53" s="7">
        <f>IF(B53="","",SUM($L$2:L53))</f>
        <v/>
      </c>
    </row>
    <row r="54" ht="22" customHeight="1">
      <c r="A54" s="2" t="n"/>
      <c r="B54" s="3" t="n"/>
      <c r="C54" s="2" t="n"/>
      <c r="D54" s="2" t="n"/>
      <c r="E54" s="4">
        <f>IF(D54="","",IFERROR(VLOOKUP(D54,'Resumo'!$H$5:$I$12,2,FALSE),"Categoria não encontrada"))</f>
        <v/>
      </c>
      <c r="F54" s="5" t="n"/>
      <c r="G54" s="5" t="n"/>
      <c r="H54" s="5" t="n"/>
      <c r="I54" s="2" t="n"/>
      <c r="J54" s="2" t="n"/>
      <c r="K54" s="6" t="n"/>
      <c r="L54" s="7">
        <f>IF(OR(C54="",K54=""),"",IF(C54="Entrada",K54,-K54))</f>
        <v/>
      </c>
      <c r="M54" s="8">
        <f>IF(B54="","",TEXT(B54,"mm/yyyy"))</f>
        <v/>
      </c>
      <c r="N54" s="5" t="n"/>
      <c r="O54" s="7">
        <f>IF(B54="","",SUM($L$2:L54))</f>
        <v/>
      </c>
    </row>
    <row r="55" ht="22" customHeight="1">
      <c r="A55" s="2" t="n"/>
      <c r="B55" s="3" t="n"/>
      <c r="C55" s="2" t="n"/>
      <c r="D55" s="2" t="n"/>
      <c r="E55" s="4">
        <f>IF(D55="","",IFERROR(VLOOKUP(D55,'Resumo'!$H$5:$I$12,2,FALSE),"Categoria não encontrada"))</f>
        <v/>
      </c>
      <c r="F55" s="5" t="n"/>
      <c r="G55" s="5" t="n"/>
      <c r="H55" s="5" t="n"/>
      <c r="I55" s="2" t="n"/>
      <c r="J55" s="2" t="n"/>
      <c r="K55" s="6" t="n"/>
      <c r="L55" s="7">
        <f>IF(OR(C55="",K55=""),"",IF(C55="Entrada",K55,-K55))</f>
        <v/>
      </c>
      <c r="M55" s="8">
        <f>IF(B55="","",TEXT(B55,"mm/yyyy"))</f>
        <v/>
      </c>
      <c r="N55" s="5" t="n"/>
      <c r="O55" s="7">
        <f>IF(B55="","",SUM($L$2:L55))</f>
        <v/>
      </c>
    </row>
    <row r="56" ht="22" customHeight="1">
      <c r="A56" s="2" t="n"/>
      <c r="B56" s="3" t="n"/>
      <c r="C56" s="2" t="n"/>
      <c r="D56" s="2" t="n"/>
      <c r="E56" s="4">
        <f>IF(D56="","",IFERROR(VLOOKUP(D56,'Resumo'!$H$5:$I$12,2,FALSE),"Categoria não encontrada"))</f>
        <v/>
      </c>
      <c r="F56" s="5" t="n"/>
      <c r="G56" s="5" t="n"/>
      <c r="H56" s="5" t="n"/>
      <c r="I56" s="2" t="n"/>
      <c r="J56" s="2" t="n"/>
      <c r="K56" s="6" t="n"/>
      <c r="L56" s="7">
        <f>IF(OR(C56="",K56=""),"",IF(C56="Entrada",K56,-K56))</f>
        <v/>
      </c>
      <c r="M56" s="8">
        <f>IF(B56="","",TEXT(B56,"mm/yyyy"))</f>
        <v/>
      </c>
      <c r="N56" s="5" t="n"/>
      <c r="O56" s="7">
        <f>IF(B56="","",SUM($L$2:L56))</f>
        <v/>
      </c>
    </row>
    <row r="57" ht="22" customHeight="1">
      <c r="A57" s="2" t="n"/>
      <c r="B57" s="3" t="n"/>
      <c r="C57" s="2" t="n"/>
      <c r="D57" s="2" t="n"/>
      <c r="E57" s="4">
        <f>IF(D57="","",IFERROR(VLOOKUP(D57,'Resumo'!$H$5:$I$12,2,FALSE),"Categoria não encontrada"))</f>
        <v/>
      </c>
      <c r="F57" s="5" t="n"/>
      <c r="G57" s="5" t="n"/>
      <c r="H57" s="5" t="n"/>
      <c r="I57" s="2" t="n"/>
      <c r="J57" s="2" t="n"/>
      <c r="K57" s="6" t="n"/>
      <c r="L57" s="7">
        <f>IF(OR(C57="",K57=""),"",IF(C57="Entrada",K57,-K57))</f>
        <v/>
      </c>
      <c r="M57" s="8">
        <f>IF(B57="","",TEXT(B57,"mm/yyyy"))</f>
        <v/>
      </c>
      <c r="N57" s="5" t="n"/>
      <c r="O57" s="7">
        <f>IF(B57="","",SUM($L$2:L57))</f>
        <v/>
      </c>
    </row>
    <row r="58" ht="22" customHeight="1">
      <c r="A58" s="2" t="n"/>
      <c r="B58" s="3" t="n"/>
      <c r="C58" s="2" t="n"/>
      <c r="D58" s="2" t="n"/>
      <c r="E58" s="4">
        <f>IF(D58="","",IFERROR(VLOOKUP(D58,'Resumo'!$H$5:$I$12,2,FALSE),"Categoria não encontrada"))</f>
        <v/>
      </c>
      <c r="F58" s="5" t="n"/>
      <c r="G58" s="5" t="n"/>
      <c r="H58" s="5" t="n"/>
      <c r="I58" s="2" t="n"/>
      <c r="J58" s="2" t="n"/>
      <c r="K58" s="6" t="n"/>
      <c r="L58" s="7">
        <f>IF(OR(C58="",K58=""),"",IF(C58="Entrada",K58,-K58))</f>
        <v/>
      </c>
      <c r="M58" s="8">
        <f>IF(B58="","",TEXT(B58,"mm/yyyy"))</f>
        <v/>
      </c>
      <c r="N58" s="5" t="n"/>
      <c r="O58" s="7">
        <f>IF(B58="","",SUM($L$2:L58))</f>
        <v/>
      </c>
    </row>
    <row r="59" ht="22" customHeight="1">
      <c r="A59" s="2" t="n"/>
      <c r="B59" s="3" t="n"/>
      <c r="C59" s="2" t="n"/>
      <c r="D59" s="2" t="n"/>
      <c r="E59" s="4">
        <f>IF(D59="","",IFERROR(VLOOKUP(D59,'Resumo'!$H$5:$I$12,2,FALSE),"Categoria não encontrada"))</f>
        <v/>
      </c>
      <c r="F59" s="5" t="n"/>
      <c r="G59" s="5" t="n"/>
      <c r="H59" s="5" t="n"/>
      <c r="I59" s="2" t="n"/>
      <c r="J59" s="2" t="n"/>
      <c r="K59" s="6" t="n"/>
      <c r="L59" s="7">
        <f>IF(OR(C59="",K59=""),"",IF(C59="Entrada",K59,-K59))</f>
        <v/>
      </c>
      <c r="M59" s="8">
        <f>IF(B59="","",TEXT(B59,"mm/yyyy"))</f>
        <v/>
      </c>
      <c r="N59" s="5" t="n"/>
      <c r="O59" s="7">
        <f>IF(B59="","",SUM($L$2:L59))</f>
        <v/>
      </c>
    </row>
    <row r="60" ht="22" customHeight="1">
      <c r="A60" s="2" t="n"/>
      <c r="B60" s="3" t="n"/>
      <c r="C60" s="2" t="n"/>
      <c r="D60" s="2" t="n"/>
      <c r="E60" s="4">
        <f>IF(D60="","",IFERROR(VLOOKUP(D60,'Resumo'!$H$5:$I$12,2,FALSE),"Categoria não encontrada"))</f>
        <v/>
      </c>
      <c r="F60" s="5" t="n"/>
      <c r="G60" s="5" t="n"/>
      <c r="H60" s="5" t="n"/>
      <c r="I60" s="2" t="n"/>
      <c r="J60" s="2" t="n"/>
      <c r="K60" s="6" t="n"/>
      <c r="L60" s="7">
        <f>IF(OR(C60="",K60=""),"",IF(C60="Entrada",K60,-K60))</f>
        <v/>
      </c>
      <c r="M60" s="8">
        <f>IF(B60="","",TEXT(B60,"mm/yyyy"))</f>
        <v/>
      </c>
      <c r="N60" s="5" t="n"/>
      <c r="O60" s="7">
        <f>IF(B60="","",SUM($L$2:L60))</f>
        <v/>
      </c>
    </row>
    <row r="61" ht="22" customHeight="1">
      <c r="A61" s="2" t="n"/>
      <c r="B61" s="3" t="n"/>
      <c r="C61" s="2" t="n"/>
      <c r="D61" s="2" t="n"/>
      <c r="E61" s="4">
        <f>IF(D61="","",IFERROR(VLOOKUP(D61,'Resumo'!$H$5:$I$12,2,FALSE),"Categoria não encontrada"))</f>
        <v/>
      </c>
      <c r="F61" s="5" t="n"/>
      <c r="G61" s="5" t="n"/>
      <c r="H61" s="5" t="n"/>
      <c r="I61" s="2" t="n"/>
      <c r="J61" s="2" t="n"/>
      <c r="K61" s="6" t="n"/>
      <c r="L61" s="7">
        <f>IF(OR(C61="",K61=""),"",IF(C61="Entrada",K61,-K61))</f>
        <v/>
      </c>
      <c r="M61" s="8">
        <f>IF(B61="","",TEXT(B61,"mm/yyyy"))</f>
        <v/>
      </c>
      <c r="N61" s="5" t="n"/>
      <c r="O61" s="7">
        <f>IF(B61="","",SUM($L$2:L61))</f>
        <v/>
      </c>
    </row>
    <row r="62" ht="22" customHeight="1">
      <c r="A62" s="2" t="n"/>
      <c r="B62" s="3" t="n"/>
      <c r="C62" s="2" t="n"/>
      <c r="D62" s="2" t="n"/>
      <c r="E62" s="4">
        <f>IF(D62="","",IFERROR(VLOOKUP(D62,'Resumo'!$H$5:$I$12,2,FALSE),"Categoria não encontrada"))</f>
        <v/>
      </c>
      <c r="F62" s="5" t="n"/>
      <c r="G62" s="5" t="n"/>
      <c r="H62" s="5" t="n"/>
      <c r="I62" s="2" t="n"/>
      <c r="J62" s="2" t="n"/>
      <c r="K62" s="6" t="n"/>
      <c r="L62" s="7">
        <f>IF(OR(C62="",K62=""),"",IF(C62="Entrada",K62,-K62))</f>
        <v/>
      </c>
      <c r="M62" s="8">
        <f>IF(B62="","",TEXT(B62,"mm/yyyy"))</f>
        <v/>
      </c>
      <c r="N62" s="5" t="n"/>
      <c r="O62" s="7">
        <f>IF(B62="","",SUM($L$2:L62))</f>
        <v/>
      </c>
    </row>
    <row r="63" ht="22" customHeight="1">
      <c r="A63" s="2" t="n"/>
      <c r="B63" s="3" t="n"/>
      <c r="C63" s="2" t="n"/>
      <c r="D63" s="2" t="n"/>
      <c r="E63" s="4">
        <f>IF(D63="","",IFERROR(VLOOKUP(D63,'Resumo'!$H$5:$I$12,2,FALSE),"Categoria não encontrada"))</f>
        <v/>
      </c>
      <c r="F63" s="5" t="n"/>
      <c r="G63" s="5" t="n"/>
      <c r="H63" s="5" t="n"/>
      <c r="I63" s="2" t="n"/>
      <c r="J63" s="2" t="n"/>
      <c r="K63" s="6" t="n"/>
      <c r="L63" s="7">
        <f>IF(OR(C63="",K63=""),"",IF(C63="Entrada",K63,-K63))</f>
        <v/>
      </c>
      <c r="M63" s="8">
        <f>IF(B63="","",TEXT(B63,"mm/yyyy"))</f>
        <v/>
      </c>
      <c r="N63" s="5" t="n"/>
      <c r="O63" s="7">
        <f>IF(B63="","",SUM($L$2:L63))</f>
        <v/>
      </c>
    </row>
    <row r="64" ht="22" customHeight="1">
      <c r="A64" s="2" t="n"/>
      <c r="B64" s="3" t="n"/>
      <c r="C64" s="2" t="n"/>
      <c r="D64" s="2" t="n"/>
      <c r="E64" s="4">
        <f>IF(D64="","",IFERROR(VLOOKUP(D64,'Resumo'!$H$5:$I$12,2,FALSE),"Categoria não encontrada"))</f>
        <v/>
      </c>
      <c r="F64" s="5" t="n"/>
      <c r="G64" s="5" t="n"/>
      <c r="H64" s="5" t="n"/>
      <c r="I64" s="2" t="n"/>
      <c r="J64" s="2" t="n"/>
      <c r="K64" s="6" t="n"/>
      <c r="L64" s="7">
        <f>IF(OR(C64="",K64=""),"",IF(C64="Entrada",K64,-K64))</f>
        <v/>
      </c>
      <c r="M64" s="8">
        <f>IF(B64="","",TEXT(B64,"mm/yyyy"))</f>
        <v/>
      </c>
      <c r="N64" s="5" t="n"/>
      <c r="O64" s="7">
        <f>IF(B64="","",SUM($L$2:L64))</f>
        <v/>
      </c>
    </row>
    <row r="65" ht="22" customHeight="1">
      <c r="A65" s="2" t="n"/>
      <c r="B65" s="3" t="n"/>
      <c r="C65" s="2" t="n"/>
      <c r="D65" s="2" t="n"/>
      <c r="E65" s="4">
        <f>IF(D65="","",IFERROR(VLOOKUP(D65,'Resumo'!$H$5:$I$12,2,FALSE),"Categoria não encontrada"))</f>
        <v/>
      </c>
      <c r="F65" s="5" t="n"/>
      <c r="G65" s="5" t="n"/>
      <c r="H65" s="5" t="n"/>
      <c r="I65" s="2" t="n"/>
      <c r="J65" s="2" t="n"/>
      <c r="K65" s="6" t="n"/>
      <c r="L65" s="7">
        <f>IF(OR(C65="",K65=""),"",IF(C65="Entrada",K65,-K65))</f>
        <v/>
      </c>
      <c r="M65" s="8">
        <f>IF(B65="","",TEXT(B65,"mm/yyyy"))</f>
        <v/>
      </c>
      <c r="N65" s="5" t="n"/>
      <c r="O65" s="7">
        <f>IF(B65="","",SUM($L$2:L65))</f>
        <v/>
      </c>
    </row>
    <row r="66" ht="22" customHeight="1">
      <c r="A66" s="2" t="n"/>
      <c r="B66" s="3" t="n"/>
      <c r="C66" s="2" t="n"/>
      <c r="D66" s="2" t="n"/>
      <c r="E66" s="4">
        <f>IF(D66="","",IFERROR(VLOOKUP(D66,'Resumo'!$H$5:$I$12,2,FALSE),"Categoria não encontrada"))</f>
        <v/>
      </c>
      <c r="F66" s="5" t="n"/>
      <c r="G66" s="5" t="n"/>
      <c r="H66" s="5" t="n"/>
      <c r="I66" s="2" t="n"/>
      <c r="J66" s="2" t="n"/>
      <c r="K66" s="6" t="n"/>
      <c r="L66" s="7">
        <f>IF(OR(C66="",K66=""),"",IF(C66="Entrada",K66,-K66))</f>
        <v/>
      </c>
      <c r="M66" s="8">
        <f>IF(B66="","",TEXT(B66,"mm/yyyy"))</f>
        <v/>
      </c>
      <c r="N66" s="5" t="n"/>
      <c r="O66" s="7">
        <f>IF(B66="","",SUM($L$2:L66))</f>
        <v/>
      </c>
    </row>
    <row r="67" ht="22" customHeight="1">
      <c r="A67" s="2" t="n"/>
      <c r="B67" s="3" t="n"/>
      <c r="C67" s="2" t="n"/>
      <c r="D67" s="2" t="n"/>
      <c r="E67" s="4">
        <f>IF(D67="","",IFERROR(VLOOKUP(D67,'Resumo'!$H$5:$I$12,2,FALSE),"Categoria não encontrada"))</f>
        <v/>
      </c>
      <c r="F67" s="5" t="n"/>
      <c r="G67" s="5" t="n"/>
      <c r="H67" s="5" t="n"/>
      <c r="I67" s="2" t="n"/>
      <c r="J67" s="2" t="n"/>
      <c r="K67" s="6" t="n"/>
      <c r="L67" s="7">
        <f>IF(OR(C67="",K67=""),"",IF(C67="Entrada",K67,-K67))</f>
        <v/>
      </c>
      <c r="M67" s="8">
        <f>IF(B67="","",TEXT(B67,"mm/yyyy"))</f>
        <v/>
      </c>
      <c r="N67" s="5" t="n"/>
      <c r="O67" s="7">
        <f>IF(B67="","",SUM($L$2:L67))</f>
        <v/>
      </c>
    </row>
    <row r="68" ht="22" customHeight="1">
      <c r="A68" s="2" t="n"/>
      <c r="B68" s="3" t="n"/>
      <c r="C68" s="2" t="n"/>
      <c r="D68" s="2" t="n"/>
      <c r="E68" s="4">
        <f>IF(D68="","",IFERROR(VLOOKUP(D68,'Resumo'!$H$5:$I$12,2,FALSE),"Categoria não encontrada"))</f>
        <v/>
      </c>
      <c r="F68" s="5" t="n"/>
      <c r="G68" s="5" t="n"/>
      <c r="H68" s="5" t="n"/>
      <c r="I68" s="2" t="n"/>
      <c r="J68" s="2" t="n"/>
      <c r="K68" s="6" t="n"/>
      <c r="L68" s="7">
        <f>IF(OR(C68="",K68=""),"",IF(C68="Entrada",K68,-K68))</f>
        <v/>
      </c>
      <c r="M68" s="8">
        <f>IF(B68="","",TEXT(B68,"mm/yyyy"))</f>
        <v/>
      </c>
      <c r="N68" s="5" t="n"/>
      <c r="O68" s="7">
        <f>IF(B68="","",SUM($L$2:L68))</f>
        <v/>
      </c>
    </row>
    <row r="69" ht="22" customHeight="1">
      <c r="A69" s="2" t="n"/>
      <c r="B69" s="3" t="n"/>
      <c r="C69" s="2" t="n"/>
      <c r="D69" s="2" t="n"/>
      <c r="E69" s="4">
        <f>IF(D69="","",IFERROR(VLOOKUP(D69,'Resumo'!$H$5:$I$12,2,FALSE),"Categoria não encontrada"))</f>
        <v/>
      </c>
      <c r="F69" s="5" t="n"/>
      <c r="G69" s="5" t="n"/>
      <c r="H69" s="5" t="n"/>
      <c r="I69" s="2" t="n"/>
      <c r="J69" s="2" t="n"/>
      <c r="K69" s="6" t="n"/>
      <c r="L69" s="7">
        <f>IF(OR(C69="",K69=""),"",IF(C69="Entrada",K69,-K69))</f>
        <v/>
      </c>
      <c r="M69" s="8">
        <f>IF(B69="","",TEXT(B69,"mm/yyyy"))</f>
        <v/>
      </c>
      <c r="N69" s="5" t="n"/>
      <c r="O69" s="7">
        <f>IF(B69="","",SUM($L$2:L69))</f>
        <v/>
      </c>
    </row>
    <row r="70" ht="22" customHeight="1">
      <c r="A70" s="2" t="n"/>
      <c r="B70" s="3" t="n"/>
      <c r="C70" s="2" t="n"/>
      <c r="D70" s="2" t="n"/>
      <c r="E70" s="4">
        <f>IF(D70="","",IFERROR(VLOOKUP(D70,'Resumo'!$H$5:$I$12,2,FALSE),"Categoria não encontrada"))</f>
        <v/>
      </c>
      <c r="F70" s="5" t="n"/>
      <c r="G70" s="5" t="n"/>
      <c r="H70" s="5" t="n"/>
      <c r="I70" s="2" t="n"/>
      <c r="J70" s="2" t="n"/>
      <c r="K70" s="6" t="n"/>
      <c r="L70" s="7">
        <f>IF(OR(C70="",K70=""),"",IF(C70="Entrada",K70,-K70))</f>
        <v/>
      </c>
      <c r="M70" s="8">
        <f>IF(B70="","",TEXT(B70,"mm/yyyy"))</f>
        <v/>
      </c>
      <c r="N70" s="5" t="n"/>
      <c r="O70" s="7">
        <f>IF(B70="","",SUM($L$2:L70))</f>
        <v/>
      </c>
    </row>
    <row r="71" ht="22" customHeight="1">
      <c r="A71" s="2" t="n"/>
      <c r="B71" s="3" t="n"/>
      <c r="C71" s="2" t="n"/>
      <c r="D71" s="2" t="n"/>
      <c r="E71" s="4">
        <f>IF(D71="","",IFERROR(VLOOKUP(D71,'Resumo'!$H$5:$I$12,2,FALSE),"Categoria não encontrada"))</f>
        <v/>
      </c>
      <c r="F71" s="5" t="n"/>
      <c r="G71" s="5" t="n"/>
      <c r="H71" s="5" t="n"/>
      <c r="I71" s="2" t="n"/>
      <c r="J71" s="2" t="n"/>
      <c r="K71" s="6" t="n"/>
      <c r="L71" s="7">
        <f>IF(OR(C71="",K71=""),"",IF(C71="Entrada",K71,-K71))</f>
        <v/>
      </c>
      <c r="M71" s="8">
        <f>IF(B71="","",TEXT(B71,"mm/yyyy"))</f>
        <v/>
      </c>
      <c r="N71" s="5" t="n"/>
      <c r="O71" s="7">
        <f>IF(B71="","",SUM($L$2:L71))</f>
        <v/>
      </c>
    </row>
    <row r="72" ht="22" customHeight="1">
      <c r="A72" s="2" t="n"/>
      <c r="B72" s="3" t="n"/>
      <c r="C72" s="2" t="n"/>
      <c r="D72" s="2" t="n"/>
      <c r="E72" s="4">
        <f>IF(D72="","",IFERROR(VLOOKUP(D72,'Resumo'!$H$5:$I$12,2,FALSE),"Categoria não encontrada"))</f>
        <v/>
      </c>
      <c r="F72" s="5" t="n"/>
      <c r="G72" s="5" t="n"/>
      <c r="H72" s="5" t="n"/>
      <c r="I72" s="2" t="n"/>
      <c r="J72" s="2" t="n"/>
      <c r="K72" s="6" t="n"/>
      <c r="L72" s="7">
        <f>IF(OR(C72="",K72=""),"",IF(C72="Entrada",K72,-K72))</f>
        <v/>
      </c>
      <c r="M72" s="8">
        <f>IF(B72="","",TEXT(B72,"mm/yyyy"))</f>
        <v/>
      </c>
      <c r="N72" s="5" t="n"/>
      <c r="O72" s="7">
        <f>IF(B72="","",SUM($L$2:L72))</f>
        <v/>
      </c>
    </row>
    <row r="73" ht="22" customHeight="1">
      <c r="A73" s="2" t="n"/>
      <c r="B73" s="3" t="n"/>
      <c r="C73" s="2" t="n"/>
      <c r="D73" s="2" t="n"/>
      <c r="E73" s="4">
        <f>IF(D73="","",IFERROR(VLOOKUP(D73,'Resumo'!$H$5:$I$12,2,FALSE),"Categoria não encontrada"))</f>
        <v/>
      </c>
      <c r="F73" s="5" t="n"/>
      <c r="G73" s="5" t="n"/>
      <c r="H73" s="5" t="n"/>
      <c r="I73" s="2" t="n"/>
      <c r="J73" s="2" t="n"/>
      <c r="K73" s="6" t="n"/>
      <c r="L73" s="7">
        <f>IF(OR(C73="",K73=""),"",IF(C73="Entrada",K73,-K73))</f>
        <v/>
      </c>
      <c r="M73" s="8">
        <f>IF(B73="","",TEXT(B73,"mm/yyyy"))</f>
        <v/>
      </c>
      <c r="N73" s="5" t="n"/>
      <c r="O73" s="7">
        <f>IF(B73="","",SUM($L$2:L73))</f>
        <v/>
      </c>
    </row>
    <row r="74" ht="22" customHeight="1">
      <c r="A74" s="2" t="n"/>
      <c r="B74" s="3" t="n"/>
      <c r="C74" s="2" t="n"/>
      <c r="D74" s="2" t="n"/>
      <c r="E74" s="4">
        <f>IF(D74="","",IFERROR(VLOOKUP(D74,'Resumo'!$H$5:$I$12,2,FALSE),"Categoria não encontrada"))</f>
        <v/>
      </c>
      <c r="F74" s="5" t="n"/>
      <c r="G74" s="5" t="n"/>
      <c r="H74" s="5" t="n"/>
      <c r="I74" s="2" t="n"/>
      <c r="J74" s="2" t="n"/>
      <c r="K74" s="6" t="n"/>
      <c r="L74" s="7">
        <f>IF(OR(C74="",K74=""),"",IF(C74="Entrada",K74,-K74))</f>
        <v/>
      </c>
      <c r="M74" s="8">
        <f>IF(B74="","",TEXT(B74,"mm/yyyy"))</f>
        <v/>
      </c>
      <c r="N74" s="5" t="n"/>
      <c r="O74" s="7">
        <f>IF(B74="","",SUM($L$2:L74))</f>
        <v/>
      </c>
    </row>
    <row r="75" ht="22" customHeight="1">
      <c r="A75" s="2" t="n"/>
      <c r="B75" s="3" t="n"/>
      <c r="C75" s="2" t="n"/>
      <c r="D75" s="2" t="n"/>
      <c r="E75" s="4">
        <f>IF(D75="","",IFERROR(VLOOKUP(D75,'Resumo'!$H$5:$I$12,2,FALSE),"Categoria não encontrada"))</f>
        <v/>
      </c>
      <c r="F75" s="5" t="n"/>
      <c r="G75" s="5" t="n"/>
      <c r="H75" s="5" t="n"/>
      <c r="I75" s="2" t="n"/>
      <c r="J75" s="2" t="n"/>
      <c r="K75" s="6" t="n"/>
      <c r="L75" s="7">
        <f>IF(OR(C75="",K75=""),"",IF(C75="Entrada",K75,-K75))</f>
        <v/>
      </c>
      <c r="M75" s="8">
        <f>IF(B75="","",TEXT(B75,"mm/yyyy"))</f>
        <v/>
      </c>
      <c r="N75" s="5" t="n"/>
      <c r="O75" s="7">
        <f>IF(B75="","",SUM($L$2:L75))</f>
        <v/>
      </c>
    </row>
    <row r="76" ht="22" customHeight="1">
      <c r="A76" s="2" t="n"/>
      <c r="B76" s="3" t="n"/>
      <c r="C76" s="2" t="n"/>
      <c r="D76" s="2" t="n"/>
      <c r="E76" s="4">
        <f>IF(D76="","",IFERROR(VLOOKUP(D76,'Resumo'!$H$5:$I$12,2,FALSE),"Categoria não encontrada"))</f>
        <v/>
      </c>
      <c r="F76" s="5" t="n"/>
      <c r="G76" s="5" t="n"/>
      <c r="H76" s="5" t="n"/>
      <c r="I76" s="2" t="n"/>
      <c r="J76" s="2" t="n"/>
      <c r="K76" s="6" t="n"/>
      <c r="L76" s="7">
        <f>IF(OR(C76="",K76=""),"",IF(C76="Entrada",K76,-K76))</f>
        <v/>
      </c>
      <c r="M76" s="8">
        <f>IF(B76="","",TEXT(B76,"mm/yyyy"))</f>
        <v/>
      </c>
      <c r="N76" s="5" t="n"/>
      <c r="O76" s="7">
        <f>IF(B76="","",SUM($L$2:L76))</f>
        <v/>
      </c>
    </row>
    <row r="77" ht="22" customHeight="1">
      <c r="A77" s="2" t="n"/>
      <c r="B77" s="3" t="n"/>
      <c r="C77" s="2" t="n"/>
      <c r="D77" s="2" t="n"/>
      <c r="E77" s="4">
        <f>IF(D77="","",IFERROR(VLOOKUP(D77,'Resumo'!$H$5:$I$12,2,FALSE),"Categoria não encontrada"))</f>
        <v/>
      </c>
      <c r="F77" s="5" t="n"/>
      <c r="G77" s="5" t="n"/>
      <c r="H77" s="5" t="n"/>
      <c r="I77" s="2" t="n"/>
      <c r="J77" s="2" t="n"/>
      <c r="K77" s="6" t="n"/>
      <c r="L77" s="7">
        <f>IF(OR(C77="",K77=""),"",IF(C77="Entrada",K77,-K77))</f>
        <v/>
      </c>
      <c r="M77" s="8">
        <f>IF(B77="","",TEXT(B77,"mm/yyyy"))</f>
        <v/>
      </c>
      <c r="N77" s="5" t="n"/>
      <c r="O77" s="7">
        <f>IF(B77="","",SUM($L$2:L77))</f>
        <v/>
      </c>
    </row>
    <row r="78" ht="22" customHeight="1">
      <c r="A78" s="2" t="n"/>
      <c r="B78" s="3" t="n"/>
      <c r="C78" s="2" t="n"/>
      <c r="D78" s="2" t="n"/>
      <c r="E78" s="4">
        <f>IF(D78="","",IFERROR(VLOOKUP(D78,'Resumo'!$H$5:$I$12,2,FALSE),"Categoria não encontrada"))</f>
        <v/>
      </c>
      <c r="F78" s="5" t="n"/>
      <c r="G78" s="5" t="n"/>
      <c r="H78" s="5" t="n"/>
      <c r="I78" s="2" t="n"/>
      <c r="J78" s="2" t="n"/>
      <c r="K78" s="6" t="n"/>
      <c r="L78" s="7">
        <f>IF(OR(C78="",K78=""),"",IF(C78="Entrada",K78,-K78))</f>
        <v/>
      </c>
      <c r="M78" s="8">
        <f>IF(B78="","",TEXT(B78,"mm/yyyy"))</f>
        <v/>
      </c>
      <c r="N78" s="5" t="n"/>
      <c r="O78" s="7">
        <f>IF(B78="","",SUM($L$2:L78))</f>
        <v/>
      </c>
    </row>
    <row r="79" ht="22" customHeight="1">
      <c r="A79" s="2" t="n"/>
      <c r="B79" s="3" t="n"/>
      <c r="C79" s="2" t="n"/>
      <c r="D79" s="2" t="n"/>
      <c r="E79" s="4">
        <f>IF(D79="","",IFERROR(VLOOKUP(D79,'Resumo'!$H$5:$I$12,2,FALSE),"Categoria não encontrada"))</f>
        <v/>
      </c>
      <c r="F79" s="5" t="n"/>
      <c r="G79" s="5" t="n"/>
      <c r="H79" s="5" t="n"/>
      <c r="I79" s="2" t="n"/>
      <c r="J79" s="2" t="n"/>
      <c r="K79" s="6" t="n"/>
      <c r="L79" s="7">
        <f>IF(OR(C79="",K79=""),"",IF(C79="Entrada",K79,-K79))</f>
        <v/>
      </c>
      <c r="M79" s="8">
        <f>IF(B79="","",TEXT(B79,"mm/yyyy"))</f>
        <v/>
      </c>
      <c r="N79" s="5" t="n"/>
      <c r="O79" s="7">
        <f>IF(B79="","",SUM($L$2:L79))</f>
        <v/>
      </c>
    </row>
    <row r="80" ht="22" customHeight="1">
      <c r="A80" s="2" t="n"/>
      <c r="B80" s="3" t="n"/>
      <c r="C80" s="2" t="n"/>
      <c r="D80" s="2" t="n"/>
      <c r="E80" s="4">
        <f>IF(D80="","",IFERROR(VLOOKUP(D80,'Resumo'!$H$5:$I$12,2,FALSE),"Categoria não encontrada"))</f>
        <v/>
      </c>
      <c r="F80" s="5" t="n"/>
      <c r="G80" s="5" t="n"/>
      <c r="H80" s="5" t="n"/>
      <c r="I80" s="2" t="n"/>
      <c r="J80" s="2" t="n"/>
      <c r="K80" s="6" t="n"/>
      <c r="L80" s="7">
        <f>IF(OR(C80="",K80=""),"",IF(C80="Entrada",K80,-K80))</f>
        <v/>
      </c>
      <c r="M80" s="8">
        <f>IF(B80="","",TEXT(B80,"mm/yyyy"))</f>
        <v/>
      </c>
      <c r="N80" s="5" t="n"/>
      <c r="O80" s="7">
        <f>IF(B80="","",SUM($L$2:L80))</f>
        <v/>
      </c>
    </row>
    <row r="81" ht="22" customHeight="1">
      <c r="A81" s="2" t="n"/>
      <c r="B81" s="3" t="n"/>
      <c r="C81" s="2" t="n"/>
      <c r="D81" s="2" t="n"/>
      <c r="E81" s="4">
        <f>IF(D81="","",IFERROR(VLOOKUP(D81,'Resumo'!$H$5:$I$12,2,FALSE),"Categoria não encontrada"))</f>
        <v/>
      </c>
      <c r="F81" s="5" t="n"/>
      <c r="G81" s="5" t="n"/>
      <c r="H81" s="5" t="n"/>
      <c r="I81" s="2" t="n"/>
      <c r="J81" s="2" t="n"/>
      <c r="K81" s="6" t="n"/>
      <c r="L81" s="7">
        <f>IF(OR(C81="",K81=""),"",IF(C81="Entrada",K81,-K81))</f>
        <v/>
      </c>
      <c r="M81" s="8">
        <f>IF(B81="","",TEXT(B81,"mm/yyyy"))</f>
        <v/>
      </c>
      <c r="N81" s="5" t="n"/>
      <c r="O81" s="7">
        <f>IF(B81="","",SUM($L$2:L81))</f>
        <v/>
      </c>
    </row>
    <row r="82" ht="22" customHeight="1">
      <c r="A82" s="2" t="n"/>
      <c r="B82" s="3" t="n"/>
      <c r="C82" s="2" t="n"/>
      <c r="D82" s="2" t="n"/>
      <c r="E82" s="4">
        <f>IF(D82="","",IFERROR(VLOOKUP(D82,'Resumo'!$H$5:$I$12,2,FALSE),"Categoria não encontrada"))</f>
        <v/>
      </c>
      <c r="F82" s="5" t="n"/>
      <c r="G82" s="5" t="n"/>
      <c r="H82" s="5" t="n"/>
      <c r="I82" s="2" t="n"/>
      <c r="J82" s="2" t="n"/>
      <c r="K82" s="6" t="n"/>
      <c r="L82" s="7">
        <f>IF(OR(C82="",K82=""),"",IF(C82="Entrada",K82,-K82))</f>
        <v/>
      </c>
      <c r="M82" s="8">
        <f>IF(B82="","",TEXT(B82,"mm/yyyy"))</f>
        <v/>
      </c>
      <c r="N82" s="5" t="n"/>
      <c r="O82" s="7">
        <f>IF(B82="","",SUM($L$2:L82))</f>
        <v/>
      </c>
    </row>
    <row r="83" ht="22" customHeight="1">
      <c r="A83" s="2" t="n"/>
      <c r="B83" s="3" t="n"/>
      <c r="C83" s="2" t="n"/>
      <c r="D83" s="2" t="n"/>
      <c r="E83" s="4">
        <f>IF(D83="","",IFERROR(VLOOKUP(D83,'Resumo'!$H$5:$I$12,2,FALSE),"Categoria não encontrada"))</f>
        <v/>
      </c>
      <c r="F83" s="5" t="n"/>
      <c r="G83" s="5" t="n"/>
      <c r="H83" s="5" t="n"/>
      <c r="I83" s="2" t="n"/>
      <c r="J83" s="2" t="n"/>
      <c r="K83" s="6" t="n"/>
      <c r="L83" s="7">
        <f>IF(OR(C83="",K83=""),"",IF(C83="Entrada",K83,-K83))</f>
        <v/>
      </c>
      <c r="M83" s="8">
        <f>IF(B83="","",TEXT(B83,"mm/yyyy"))</f>
        <v/>
      </c>
      <c r="N83" s="5" t="n"/>
      <c r="O83" s="7">
        <f>IF(B83="","",SUM($L$2:L83))</f>
        <v/>
      </c>
    </row>
    <row r="84" ht="22" customHeight="1">
      <c r="A84" s="2" t="n"/>
      <c r="B84" s="3" t="n"/>
      <c r="C84" s="2" t="n"/>
      <c r="D84" s="2" t="n"/>
      <c r="E84" s="4">
        <f>IF(D84="","",IFERROR(VLOOKUP(D84,'Resumo'!$H$5:$I$12,2,FALSE),"Categoria não encontrada"))</f>
        <v/>
      </c>
      <c r="F84" s="5" t="n"/>
      <c r="G84" s="5" t="n"/>
      <c r="H84" s="5" t="n"/>
      <c r="I84" s="2" t="n"/>
      <c r="J84" s="2" t="n"/>
      <c r="K84" s="6" t="n"/>
      <c r="L84" s="7">
        <f>IF(OR(C84="",K84=""),"",IF(C84="Entrada",K84,-K84))</f>
        <v/>
      </c>
      <c r="M84" s="8">
        <f>IF(B84="","",TEXT(B84,"mm/yyyy"))</f>
        <v/>
      </c>
      <c r="N84" s="5" t="n"/>
      <c r="O84" s="7">
        <f>IF(B84="","",SUM($L$2:L84))</f>
        <v/>
      </c>
    </row>
    <row r="85" ht="22" customHeight="1">
      <c r="A85" s="2" t="n"/>
      <c r="B85" s="3" t="n"/>
      <c r="C85" s="2" t="n"/>
      <c r="D85" s="2" t="n"/>
      <c r="E85" s="4">
        <f>IF(D85="","",IFERROR(VLOOKUP(D85,'Resumo'!$H$5:$I$12,2,FALSE),"Categoria não encontrada"))</f>
        <v/>
      </c>
      <c r="F85" s="5" t="n"/>
      <c r="G85" s="5" t="n"/>
      <c r="H85" s="5" t="n"/>
      <c r="I85" s="2" t="n"/>
      <c r="J85" s="2" t="n"/>
      <c r="K85" s="6" t="n"/>
      <c r="L85" s="7">
        <f>IF(OR(C85="",K85=""),"",IF(C85="Entrada",K85,-K85))</f>
        <v/>
      </c>
      <c r="M85" s="8">
        <f>IF(B85="","",TEXT(B85,"mm/yyyy"))</f>
        <v/>
      </c>
      <c r="N85" s="5" t="n"/>
      <c r="O85" s="7">
        <f>IF(B85="","",SUM($L$2:L85))</f>
        <v/>
      </c>
    </row>
    <row r="86" ht="22" customHeight="1">
      <c r="A86" s="2" t="n"/>
      <c r="B86" s="3" t="n"/>
      <c r="C86" s="2" t="n"/>
      <c r="D86" s="2" t="n"/>
      <c r="E86" s="4">
        <f>IF(D86="","",IFERROR(VLOOKUP(D86,'Resumo'!$H$5:$I$12,2,FALSE),"Categoria não encontrada"))</f>
        <v/>
      </c>
      <c r="F86" s="5" t="n"/>
      <c r="G86" s="5" t="n"/>
      <c r="H86" s="5" t="n"/>
      <c r="I86" s="2" t="n"/>
      <c r="J86" s="2" t="n"/>
      <c r="K86" s="6" t="n"/>
      <c r="L86" s="7">
        <f>IF(OR(C86="",K86=""),"",IF(C86="Entrada",K86,-K86))</f>
        <v/>
      </c>
      <c r="M86" s="8">
        <f>IF(B86="","",TEXT(B86,"mm/yyyy"))</f>
        <v/>
      </c>
      <c r="N86" s="5" t="n"/>
      <c r="O86" s="7">
        <f>IF(B86="","",SUM($L$2:L86))</f>
        <v/>
      </c>
    </row>
    <row r="87" ht="22" customHeight="1">
      <c r="A87" s="2" t="n"/>
      <c r="B87" s="3" t="n"/>
      <c r="C87" s="2" t="n"/>
      <c r="D87" s="2" t="n"/>
      <c r="E87" s="4">
        <f>IF(D87="","",IFERROR(VLOOKUP(D87,'Resumo'!$H$5:$I$12,2,FALSE),"Categoria não encontrada"))</f>
        <v/>
      </c>
      <c r="F87" s="5" t="n"/>
      <c r="G87" s="5" t="n"/>
      <c r="H87" s="5" t="n"/>
      <c r="I87" s="2" t="n"/>
      <c r="J87" s="2" t="n"/>
      <c r="K87" s="6" t="n"/>
      <c r="L87" s="7">
        <f>IF(OR(C87="",K87=""),"",IF(C87="Entrada",K87,-K87))</f>
        <v/>
      </c>
      <c r="M87" s="8">
        <f>IF(B87="","",TEXT(B87,"mm/yyyy"))</f>
        <v/>
      </c>
      <c r="N87" s="5" t="n"/>
      <c r="O87" s="7">
        <f>IF(B87="","",SUM($L$2:L87))</f>
        <v/>
      </c>
    </row>
    <row r="88" ht="22" customHeight="1">
      <c r="A88" s="2" t="n"/>
      <c r="B88" s="3" t="n"/>
      <c r="C88" s="2" t="n"/>
      <c r="D88" s="2" t="n"/>
      <c r="E88" s="4">
        <f>IF(D88="","",IFERROR(VLOOKUP(D88,'Resumo'!$H$5:$I$12,2,FALSE),"Categoria não encontrada"))</f>
        <v/>
      </c>
      <c r="F88" s="5" t="n"/>
      <c r="G88" s="5" t="n"/>
      <c r="H88" s="5" t="n"/>
      <c r="I88" s="2" t="n"/>
      <c r="J88" s="2" t="n"/>
      <c r="K88" s="6" t="n"/>
      <c r="L88" s="7">
        <f>IF(OR(C88="",K88=""),"",IF(C88="Entrada",K88,-K88))</f>
        <v/>
      </c>
      <c r="M88" s="8">
        <f>IF(B88="","",TEXT(B88,"mm/yyyy"))</f>
        <v/>
      </c>
      <c r="N88" s="5" t="n"/>
      <c r="O88" s="7">
        <f>IF(B88="","",SUM($L$2:L88))</f>
        <v/>
      </c>
    </row>
    <row r="89" ht="22" customHeight="1">
      <c r="A89" s="2" t="n"/>
      <c r="B89" s="3" t="n"/>
      <c r="C89" s="2" t="n"/>
      <c r="D89" s="2" t="n"/>
      <c r="E89" s="4">
        <f>IF(D89="","",IFERROR(VLOOKUP(D89,'Resumo'!$H$5:$I$12,2,FALSE),"Categoria não encontrada"))</f>
        <v/>
      </c>
      <c r="F89" s="5" t="n"/>
      <c r="G89" s="5" t="n"/>
      <c r="H89" s="5" t="n"/>
      <c r="I89" s="2" t="n"/>
      <c r="J89" s="2" t="n"/>
      <c r="K89" s="6" t="n"/>
      <c r="L89" s="7">
        <f>IF(OR(C89="",K89=""),"",IF(C89="Entrada",K89,-K89))</f>
        <v/>
      </c>
      <c r="M89" s="8">
        <f>IF(B89="","",TEXT(B89,"mm/yyyy"))</f>
        <v/>
      </c>
      <c r="N89" s="5" t="n"/>
      <c r="O89" s="7">
        <f>IF(B89="","",SUM($L$2:L89))</f>
        <v/>
      </c>
    </row>
    <row r="90" ht="22" customHeight="1">
      <c r="A90" s="2" t="n"/>
      <c r="B90" s="3" t="n"/>
      <c r="C90" s="2" t="n"/>
      <c r="D90" s="2" t="n"/>
      <c r="E90" s="4">
        <f>IF(D90="","",IFERROR(VLOOKUP(D90,'Resumo'!$H$5:$I$12,2,FALSE),"Categoria não encontrada"))</f>
        <v/>
      </c>
      <c r="F90" s="5" t="n"/>
      <c r="G90" s="5" t="n"/>
      <c r="H90" s="5" t="n"/>
      <c r="I90" s="2" t="n"/>
      <c r="J90" s="2" t="n"/>
      <c r="K90" s="6" t="n"/>
      <c r="L90" s="7">
        <f>IF(OR(C90="",K90=""),"",IF(C90="Entrada",K90,-K90))</f>
        <v/>
      </c>
      <c r="M90" s="8">
        <f>IF(B90="","",TEXT(B90,"mm/yyyy"))</f>
        <v/>
      </c>
      <c r="N90" s="5" t="n"/>
      <c r="O90" s="7">
        <f>IF(B90="","",SUM($L$2:L90))</f>
        <v/>
      </c>
    </row>
    <row r="91" ht="22" customHeight="1">
      <c r="A91" s="2" t="n"/>
      <c r="B91" s="3" t="n"/>
      <c r="C91" s="2" t="n"/>
      <c r="D91" s="2" t="n"/>
      <c r="E91" s="4">
        <f>IF(D91="","",IFERROR(VLOOKUP(D91,'Resumo'!$H$5:$I$12,2,FALSE),"Categoria não encontrada"))</f>
        <v/>
      </c>
      <c r="F91" s="5" t="n"/>
      <c r="G91" s="5" t="n"/>
      <c r="H91" s="5" t="n"/>
      <c r="I91" s="2" t="n"/>
      <c r="J91" s="2" t="n"/>
      <c r="K91" s="6" t="n"/>
      <c r="L91" s="7">
        <f>IF(OR(C91="",K91=""),"",IF(C91="Entrada",K91,-K91))</f>
        <v/>
      </c>
      <c r="M91" s="8">
        <f>IF(B91="","",TEXT(B91,"mm/yyyy"))</f>
        <v/>
      </c>
      <c r="N91" s="5" t="n"/>
      <c r="O91" s="7">
        <f>IF(B91="","",SUM($L$2:L91))</f>
        <v/>
      </c>
    </row>
    <row r="92" ht="22" customHeight="1">
      <c r="A92" s="2" t="n"/>
      <c r="B92" s="3" t="n"/>
      <c r="C92" s="2" t="n"/>
      <c r="D92" s="2" t="n"/>
      <c r="E92" s="4">
        <f>IF(D92="","",IFERROR(VLOOKUP(D92,'Resumo'!$H$5:$I$12,2,FALSE),"Categoria não encontrada"))</f>
        <v/>
      </c>
      <c r="F92" s="5" t="n"/>
      <c r="G92" s="5" t="n"/>
      <c r="H92" s="5" t="n"/>
      <c r="I92" s="2" t="n"/>
      <c r="J92" s="2" t="n"/>
      <c r="K92" s="6" t="n"/>
      <c r="L92" s="7">
        <f>IF(OR(C92="",K92=""),"",IF(C92="Entrada",K92,-K92))</f>
        <v/>
      </c>
      <c r="M92" s="8">
        <f>IF(B92="","",TEXT(B92,"mm/yyyy"))</f>
        <v/>
      </c>
      <c r="N92" s="5" t="n"/>
      <c r="O92" s="7">
        <f>IF(B92="","",SUM($L$2:L92))</f>
        <v/>
      </c>
    </row>
    <row r="93" ht="22" customHeight="1">
      <c r="A93" s="2" t="n"/>
      <c r="B93" s="3" t="n"/>
      <c r="C93" s="2" t="n"/>
      <c r="D93" s="2" t="n"/>
      <c r="E93" s="4">
        <f>IF(D93="","",IFERROR(VLOOKUP(D93,'Resumo'!$H$5:$I$12,2,FALSE),"Categoria não encontrada"))</f>
        <v/>
      </c>
      <c r="F93" s="5" t="n"/>
      <c r="G93" s="5" t="n"/>
      <c r="H93" s="5" t="n"/>
      <c r="I93" s="2" t="n"/>
      <c r="J93" s="2" t="n"/>
      <c r="K93" s="6" t="n"/>
      <c r="L93" s="7">
        <f>IF(OR(C93="",K93=""),"",IF(C93="Entrada",K93,-K93))</f>
        <v/>
      </c>
      <c r="M93" s="8">
        <f>IF(B93="","",TEXT(B93,"mm/yyyy"))</f>
        <v/>
      </c>
      <c r="N93" s="5" t="n"/>
      <c r="O93" s="7">
        <f>IF(B93="","",SUM($L$2:L93))</f>
        <v/>
      </c>
    </row>
    <row r="94" ht="22" customHeight="1">
      <c r="A94" s="2" t="n"/>
      <c r="B94" s="3" t="n"/>
      <c r="C94" s="2" t="n"/>
      <c r="D94" s="2" t="n"/>
      <c r="E94" s="4">
        <f>IF(D94="","",IFERROR(VLOOKUP(D94,'Resumo'!$H$5:$I$12,2,FALSE),"Categoria não encontrada"))</f>
        <v/>
      </c>
      <c r="F94" s="5" t="n"/>
      <c r="G94" s="5" t="n"/>
      <c r="H94" s="5" t="n"/>
      <c r="I94" s="2" t="n"/>
      <c r="J94" s="2" t="n"/>
      <c r="K94" s="6" t="n"/>
      <c r="L94" s="7">
        <f>IF(OR(C94="",K94=""),"",IF(C94="Entrada",K94,-K94))</f>
        <v/>
      </c>
      <c r="M94" s="8">
        <f>IF(B94="","",TEXT(B94,"mm/yyyy"))</f>
        <v/>
      </c>
      <c r="N94" s="5" t="n"/>
      <c r="O94" s="7">
        <f>IF(B94="","",SUM($L$2:L94))</f>
        <v/>
      </c>
    </row>
    <row r="95" ht="22" customHeight="1">
      <c r="A95" s="2" t="n"/>
      <c r="B95" s="3" t="n"/>
      <c r="C95" s="2" t="n"/>
      <c r="D95" s="2" t="n"/>
      <c r="E95" s="4">
        <f>IF(D95="","",IFERROR(VLOOKUP(D95,'Resumo'!$H$5:$I$12,2,FALSE),"Categoria não encontrada"))</f>
        <v/>
      </c>
      <c r="F95" s="5" t="n"/>
      <c r="G95" s="5" t="n"/>
      <c r="H95" s="5" t="n"/>
      <c r="I95" s="2" t="n"/>
      <c r="J95" s="2" t="n"/>
      <c r="K95" s="6" t="n"/>
      <c r="L95" s="7">
        <f>IF(OR(C95="",K95=""),"",IF(C95="Entrada",K95,-K95))</f>
        <v/>
      </c>
      <c r="M95" s="8">
        <f>IF(B95="","",TEXT(B95,"mm/yyyy"))</f>
        <v/>
      </c>
      <c r="N95" s="5" t="n"/>
      <c r="O95" s="7">
        <f>IF(B95="","",SUM($L$2:L95))</f>
        <v/>
      </c>
    </row>
    <row r="96" ht="22" customHeight="1">
      <c r="A96" s="2" t="n"/>
      <c r="B96" s="3" t="n"/>
      <c r="C96" s="2" t="n"/>
      <c r="D96" s="2" t="n"/>
      <c r="E96" s="4">
        <f>IF(D96="","",IFERROR(VLOOKUP(D96,'Resumo'!$H$5:$I$12,2,FALSE),"Categoria não encontrada"))</f>
        <v/>
      </c>
      <c r="F96" s="5" t="n"/>
      <c r="G96" s="5" t="n"/>
      <c r="H96" s="5" t="n"/>
      <c r="I96" s="2" t="n"/>
      <c r="J96" s="2" t="n"/>
      <c r="K96" s="6" t="n"/>
      <c r="L96" s="7">
        <f>IF(OR(C96="",K96=""),"",IF(C96="Entrada",K96,-K96))</f>
        <v/>
      </c>
      <c r="M96" s="8">
        <f>IF(B96="","",TEXT(B96,"mm/yyyy"))</f>
        <v/>
      </c>
      <c r="N96" s="5" t="n"/>
      <c r="O96" s="7">
        <f>IF(B96="","",SUM($L$2:L96))</f>
        <v/>
      </c>
    </row>
    <row r="97" ht="22" customHeight="1">
      <c r="A97" s="2" t="n"/>
      <c r="B97" s="3" t="n"/>
      <c r="C97" s="2" t="n"/>
      <c r="D97" s="2" t="n"/>
      <c r="E97" s="4">
        <f>IF(D97="","",IFERROR(VLOOKUP(D97,'Resumo'!$H$5:$I$12,2,FALSE),"Categoria não encontrada"))</f>
        <v/>
      </c>
      <c r="F97" s="5" t="n"/>
      <c r="G97" s="5" t="n"/>
      <c r="H97" s="5" t="n"/>
      <c r="I97" s="2" t="n"/>
      <c r="J97" s="2" t="n"/>
      <c r="K97" s="6" t="n"/>
      <c r="L97" s="7">
        <f>IF(OR(C97="",K97=""),"",IF(C97="Entrada",K97,-K97))</f>
        <v/>
      </c>
      <c r="M97" s="8">
        <f>IF(B97="","",TEXT(B97,"mm/yyyy"))</f>
        <v/>
      </c>
      <c r="N97" s="5" t="n"/>
      <c r="O97" s="7">
        <f>IF(B97="","",SUM($L$2:L97))</f>
        <v/>
      </c>
    </row>
    <row r="98" ht="22" customHeight="1">
      <c r="A98" s="2" t="n"/>
      <c r="B98" s="3" t="n"/>
      <c r="C98" s="2" t="n"/>
      <c r="D98" s="2" t="n"/>
      <c r="E98" s="4">
        <f>IF(D98="","",IFERROR(VLOOKUP(D98,'Resumo'!$H$5:$I$12,2,FALSE),"Categoria não encontrada"))</f>
        <v/>
      </c>
      <c r="F98" s="5" t="n"/>
      <c r="G98" s="5" t="n"/>
      <c r="H98" s="5" t="n"/>
      <c r="I98" s="2" t="n"/>
      <c r="J98" s="2" t="n"/>
      <c r="K98" s="6" t="n"/>
      <c r="L98" s="7">
        <f>IF(OR(C98="",K98=""),"",IF(C98="Entrada",K98,-K98))</f>
        <v/>
      </c>
      <c r="M98" s="8">
        <f>IF(B98="","",TEXT(B98,"mm/yyyy"))</f>
        <v/>
      </c>
      <c r="N98" s="5" t="n"/>
      <c r="O98" s="7">
        <f>IF(B98="","",SUM($L$2:L98))</f>
        <v/>
      </c>
    </row>
    <row r="99" ht="22" customHeight="1">
      <c r="A99" s="2" t="n"/>
      <c r="B99" s="3" t="n"/>
      <c r="C99" s="2" t="n"/>
      <c r="D99" s="2" t="n"/>
      <c r="E99" s="4">
        <f>IF(D99="","",IFERROR(VLOOKUP(D99,'Resumo'!$H$5:$I$12,2,FALSE),"Categoria não encontrada"))</f>
        <v/>
      </c>
      <c r="F99" s="5" t="n"/>
      <c r="G99" s="5" t="n"/>
      <c r="H99" s="5" t="n"/>
      <c r="I99" s="2" t="n"/>
      <c r="J99" s="2" t="n"/>
      <c r="K99" s="6" t="n"/>
      <c r="L99" s="7">
        <f>IF(OR(C99="",K99=""),"",IF(C99="Entrada",K99,-K99))</f>
        <v/>
      </c>
      <c r="M99" s="8">
        <f>IF(B99="","",TEXT(B99,"mm/yyyy"))</f>
        <v/>
      </c>
      <c r="N99" s="5" t="n"/>
      <c r="O99" s="7">
        <f>IF(B99="","",SUM($L$2:L99))</f>
        <v/>
      </c>
    </row>
    <row r="100" ht="22" customHeight="1">
      <c r="A100" s="2" t="n"/>
      <c r="B100" s="3" t="n"/>
      <c r="C100" s="2" t="n"/>
      <c r="D100" s="2" t="n"/>
      <c r="E100" s="4">
        <f>IF(D100="","",IFERROR(VLOOKUP(D100,'Resumo'!$H$5:$I$12,2,FALSE),"Categoria não encontrada"))</f>
        <v/>
      </c>
      <c r="F100" s="5" t="n"/>
      <c r="G100" s="5" t="n"/>
      <c r="H100" s="5" t="n"/>
      <c r="I100" s="2" t="n"/>
      <c r="J100" s="2" t="n"/>
      <c r="K100" s="6" t="n"/>
      <c r="L100" s="7">
        <f>IF(OR(C100="",K100=""),"",IF(C100="Entrada",K100,-K100))</f>
        <v/>
      </c>
      <c r="M100" s="8">
        <f>IF(B100="","",TEXT(B100,"mm/yyyy"))</f>
        <v/>
      </c>
      <c r="N100" s="5" t="n"/>
      <c r="O100" s="7">
        <f>IF(B100="","",SUM($L$2:L100))</f>
        <v/>
      </c>
    </row>
    <row r="101" ht="22" customHeight="1">
      <c r="A101" s="2" t="n"/>
      <c r="B101" s="3" t="n"/>
      <c r="C101" s="2" t="n"/>
      <c r="D101" s="2" t="n"/>
      <c r="E101" s="4">
        <f>IF(D101="","",IFERROR(VLOOKUP(D101,'Resumo'!$H$5:$I$12,2,FALSE),"Categoria não encontrada"))</f>
        <v/>
      </c>
      <c r="F101" s="5" t="n"/>
      <c r="G101" s="5" t="n"/>
      <c r="H101" s="5" t="n"/>
      <c r="I101" s="2" t="n"/>
      <c r="J101" s="2" t="n"/>
      <c r="K101" s="6" t="n"/>
      <c r="L101" s="7">
        <f>IF(OR(C101="",K101=""),"",IF(C101="Entrada",K101,-K101))</f>
        <v/>
      </c>
      <c r="M101" s="8">
        <f>IF(B101="","",TEXT(B101,"mm/yyyy"))</f>
        <v/>
      </c>
      <c r="N101" s="5" t="n"/>
      <c r="O101" s="7">
        <f>IF(B101="","",SUM($L$2:L101))</f>
        <v/>
      </c>
    </row>
  </sheetData>
  <autoFilter ref="A1:O101"/>
  <conditionalFormatting sqref="L2:L1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2:J101">
    <cfRule type="expression" priority="3" dxfId="2">
      <formula>J2="Pendente"</formula>
    </cfRule>
    <cfRule type="expression" priority="4" dxfId="3">
      <formula>J2="Agendado"</formula>
    </cfRule>
  </conditionalFormatting>
  <dataValidations count="5">
    <dataValidation sqref="C2:C101" showErrorMessage="1" showInputMessage="1" allowBlank="1" errorTitle="Tipo inválido" error="Selecione Entrada ou Saída." promptTitle="Tipo do lançamento" prompt="Classifique o lançamento como Entrada ou Saída." type="list">
      <formula1>"Entrada,Saída"</formula1>
    </dataValidation>
    <dataValidation sqref="D2:D101" showErrorMessage="1" showInputMessage="1" allowBlank="1" errorTitle="Código inválido" error="Selecione um código cadastrado na tabela de categorias." promptTitle="Código da categoria" prompt="Escolha o código correspondente à categoria financeira." type="list">
      <formula1>='Resumo'!$H$5:$H$12</formula1>
    </dataValidation>
    <dataValidation sqref="I2:I101" showErrorMessage="1" showInputMessage="1" allowBlank="1" errorTitle="Forma de pagamento inválida" error="Selecione uma forma de pagamento disponível." promptTitle="Forma de pagamento" prompt="Informe o meio utilizado para o pagamento ou recebimento." type="list">
      <formula1>"Pix,Boleto,Cartão,Dinheiro,Transferência,Débito automático"</formula1>
    </dataValidation>
    <dataValidation sqref="J2:J101" showErrorMessage="1" showInputMessage="1" allowBlank="1" errorTitle="Status inválido" error="Selecione Recebido, Pago, Pendente ou Agendado." promptTitle="Status financeiro" prompt="Informe a situação atual do lançamento." type="list">
      <formula1>"Recebido,Pago,Pendente,Agendado"</formula1>
    </dataValidation>
    <dataValidation sqref="K2:K101" showErrorMessage="1" showInputMessage="1" allowBlank="1" errorTitle="Valor inválido" error="Informe valores positivos ou zero. O sinal é aplicado automaticamente no valor líquido." promptTitle="Valor bruto" prompt="Registre o valor sempre como positivo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11827"/>
    <outlinePr summaryBelow="1" summaryRight="1"/>
    <pageSetUpPr/>
  </sheetPr>
  <dimension ref="A1:O3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" customWidth="1" min="3" max="3"/>
    <col width="29" customWidth="1" min="4" max="4"/>
    <col width="18" customWidth="1" min="5" max="5"/>
    <col width="4" customWidth="1" min="6" max="6"/>
    <col width="15" customWidth="1" min="8" max="8"/>
    <col width="29" customWidth="1" min="9" max="9"/>
    <col width="17" customWidth="1" min="10" max="10"/>
    <col width="17" customWidth="1" min="11" max="11"/>
    <col width="31" customWidth="1" min="14" max="14"/>
    <col width="19" customWidth="1" min="15" max="15"/>
  </cols>
  <sheetData>
    <row r="1" ht="32" customHeight="1">
      <c r="A1" s="9" t="inlineStr">
        <is>
          <t>Resumo Financeiro — Entrada e Saída de Dinheiro</t>
        </is>
      </c>
      <c r="B1" s="30" t="n"/>
      <c r="C1" s="30" t="n"/>
      <c r="D1" s="30" t="n"/>
      <c r="E1" s="30" t="n"/>
      <c r="F1" s="31" t="n"/>
    </row>
    <row r="2"/>
    <row r="3">
      <c r="A3" s="11" t="inlineStr">
        <is>
          <t>Início do período</t>
        </is>
      </c>
      <c r="B3" s="3" t="n">
        <v>46023</v>
      </c>
      <c r="D3" s="11" t="inlineStr">
        <is>
          <t>Fim do período</t>
        </is>
      </c>
      <c r="E3" s="3" t="n">
        <v>46387</v>
      </c>
    </row>
    <row r="4">
      <c r="H4" s="12" t="inlineStr">
        <is>
          <t>Código</t>
        </is>
      </c>
      <c r="I4" s="12" t="inlineStr">
        <is>
          <t>Categoria</t>
        </is>
      </c>
      <c r="N4" s="12" t="inlineStr">
        <is>
          <t>Categoria de saída</t>
        </is>
      </c>
      <c r="O4" s="12" t="inlineStr">
        <is>
          <t>Valor no período</t>
        </is>
      </c>
    </row>
    <row r="5" ht="32" customHeight="1">
      <c r="A5" s="13" t="inlineStr">
        <is>
          <t>Total de entradas</t>
        </is>
      </c>
      <c r="B5" s="14">
        <f>IFERROR(SUMIFS('Lançamentos'!$K$2:$K$101,'Lançamentos'!$C$2:$C$101,"Entrada",'Lançamentos'!$B$2:$B$101,"&gt;="&amp;$B$3,'Lançamentos'!$B$2:$B$101,"&lt;="&amp;$E$3),0)</f>
        <v/>
      </c>
      <c r="D5" s="13" t="inlineStr">
        <is>
          <t>Total de saídas</t>
        </is>
      </c>
      <c r="E5" s="14">
        <f>IFERROR(SUMIFS('Lançamentos'!$K$2:$K$101,'Lançamentos'!$C$2:$C$101,"Saída",'Lançamentos'!$B$2:$B$101,"&gt;="&amp;$B$3,'Lançamentos'!$B$2:$B$101,"&lt;="&amp;$E$3),0)</f>
        <v/>
      </c>
      <c r="H5" s="5" t="inlineStr">
        <is>
          <t>CAT01</t>
        </is>
      </c>
      <c r="I5" s="5" t="inlineStr">
        <is>
          <t>Vendas e serviços</t>
        </is>
      </c>
      <c r="N5" s="15" t="inlineStr">
        <is>
          <t>Vendas e serviços</t>
        </is>
      </c>
      <c r="O5" s="16">
        <f>IFERROR(SUMIFS('Lançamentos'!$K$2:$K$101,'Lançamentos'!$C$2:$C$101,"Saída",'Lançamentos'!$E$2:$E$101,N5,'Lançamentos'!$B$2:$B$101,"&gt;="&amp;$B$3,'Lançamentos'!$B$2:$B$101,"&lt;="&amp;$E$3),0)</f>
        <v/>
      </c>
    </row>
    <row r="6">
      <c r="H6" s="5" t="inlineStr">
        <is>
          <t>CAT02</t>
        </is>
      </c>
      <c r="I6" s="5" t="inlineStr">
        <is>
          <t>Recebimentos de clientes</t>
        </is>
      </c>
      <c r="N6" s="17" t="inlineStr">
        <is>
          <t>Recebimentos de clientes</t>
        </is>
      </c>
      <c r="O6" s="18">
        <f>IFERROR(SUMIFS('Lançamentos'!$K$2:$K$101,'Lançamentos'!$C$2:$C$101,"Saída",'Lançamentos'!$E$2:$E$101,N6,'Lançamentos'!$B$2:$B$101,"&gt;="&amp;$B$3,'Lançamentos'!$B$2:$B$101,"&lt;="&amp;$E$3),0)</f>
        <v/>
      </c>
    </row>
    <row r="7" ht="32" customHeight="1">
      <c r="A7" s="13" t="inlineStr">
        <is>
          <t>Saldo do período</t>
        </is>
      </c>
      <c r="B7" s="14">
        <f>IFERROR(B5-E5,0)</f>
        <v/>
      </c>
      <c r="D7" s="13" t="inlineStr">
        <is>
          <t>Média dos lançamentos</t>
        </is>
      </c>
      <c r="E7" s="14">
        <f>IFERROR(SUMIFS('Lançamentos'!$K$2:$K$101,'Lançamentos'!$B$2:$B$101,"&gt;="&amp;$B$3,'Lançamentos'!$B$2:$B$101,"&lt;="&amp;$E$3)/COUNTIFS('Lançamentos'!$B$2:$B$101,"&gt;="&amp;$B$3,'Lançamentos'!$B$2:$B$101,"&lt;="&amp;$E$3),0)</f>
        <v/>
      </c>
      <c r="H7" s="5" t="inlineStr">
        <is>
          <t>CAT03</t>
        </is>
      </c>
      <c r="I7" s="5" t="inlineStr">
        <is>
          <t>Aluguel</t>
        </is>
      </c>
      <c r="N7" s="15" t="inlineStr">
        <is>
          <t>Aluguel</t>
        </is>
      </c>
      <c r="O7" s="16">
        <f>IFERROR(SUMIFS('Lançamentos'!$K$2:$K$101,'Lançamentos'!$C$2:$C$101,"Saída",'Lançamentos'!$E$2:$E$101,N7,'Lançamentos'!$B$2:$B$101,"&gt;="&amp;$B$3,'Lançamentos'!$B$2:$B$101,"&lt;="&amp;$E$3),0)</f>
        <v/>
      </c>
    </row>
    <row r="8">
      <c r="H8" s="5" t="inlineStr">
        <is>
          <t>CAT04</t>
        </is>
      </c>
      <c r="I8" s="5" t="inlineStr">
        <is>
          <t>Materiais e fornecedores</t>
        </is>
      </c>
      <c r="N8" s="17" t="inlineStr">
        <is>
          <t>Materiais e fornecedores</t>
        </is>
      </c>
      <c r="O8" s="18">
        <f>IFERROR(SUMIFS('Lançamentos'!$K$2:$K$101,'Lançamentos'!$C$2:$C$101,"Saída",'Lançamentos'!$E$2:$E$101,N8,'Lançamentos'!$B$2:$B$101,"&gt;="&amp;$B$3,'Lançamentos'!$B$2:$B$101,"&lt;="&amp;$E$3),0)</f>
        <v/>
      </c>
    </row>
    <row r="9" ht="32" customHeight="1">
      <c r="A9" s="13" t="inlineStr">
        <is>
          <t>Lançamentos pendentes</t>
        </is>
      </c>
      <c r="B9" s="19">
        <f>COUNTIFS('Lançamentos'!$J$2:$J$101,"Pendente",'Lançamentos'!$B$2:$B$101,"&gt;="&amp;$B$3,'Lançamentos'!$B$2:$B$101,"&lt;="&amp;$E$3)</f>
        <v/>
      </c>
      <c r="D9" s="13" t="inlineStr">
        <is>
          <t>% de entradas no movimento</t>
        </is>
      </c>
      <c r="E9" s="32">
        <f>IFERROR(B5/(B5+E5),0)</f>
        <v/>
      </c>
      <c r="H9" s="5" t="inlineStr">
        <is>
          <t>CAT05</t>
        </is>
      </c>
      <c r="I9" s="5" t="inlineStr">
        <is>
          <t>Folha de pagamento</t>
        </is>
      </c>
      <c r="N9" s="15" t="inlineStr">
        <is>
          <t>Folha de pagamento</t>
        </is>
      </c>
      <c r="O9" s="16">
        <f>IFERROR(SUMIFS('Lançamentos'!$K$2:$K$101,'Lançamentos'!$C$2:$C$101,"Saída",'Lançamentos'!$E$2:$E$101,N9,'Lançamentos'!$B$2:$B$101,"&gt;="&amp;$B$3,'Lançamentos'!$B$2:$B$101,"&lt;="&amp;$E$3),0)</f>
        <v/>
      </c>
    </row>
    <row r="10">
      <c r="H10" s="5" t="inlineStr">
        <is>
          <t>CAT06</t>
        </is>
      </c>
      <c r="I10" s="5" t="inlineStr">
        <is>
          <t>Tributos e DAS</t>
        </is>
      </c>
      <c r="N10" s="17" t="inlineStr">
        <is>
          <t>Tributos e DAS</t>
        </is>
      </c>
      <c r="O10" s="18">
        <f>IFERROR(SUMIFS('Lançamentos'!$K$2:$K$101,'Lançamentos'!$C$2:$C$101,"Saída",'Lançamentos'!$E$2:$E$101,N10,'Lançamentos'!$B$2:$B$101,"&gt;="&amp;$B$3,'Lançamentos'!$B$2:$B$101,"&lt;="&amp;$E$3),0)</f>
        <v/>
      </c>
    </row>
    <row r="11">
      <c r="H11" s="5" t="inlineStr">
        <is>
          <t>CAT07</t>
        </is>
      </c>
      <c r="I11" s="5" t="inlineStr">
        <is>
          <t>Telecomunicações</t>
        </is>
      </c>
      <c r="N11" s="15" t="inlineStr">
        <is>
          <t>Telecomunicações</t>
        </is>
      </c>
      <c r="O11" s="16">
        <f>IFERROR(SUMIFS('Lançamentos'!$K$2:$K$101,'Lançamentos'!$C$2:$C$101,"Saída",'Lançamentos'!$E$2:$E$101,N11,'Lançamentos'!$B$2:$B$101,"&gt;="&amp;$B$3,'Lançamentos'!$B$2:$B$101,"&lt;="&amp;$E$3),0)</f>
        <v/>
      </c>
    </row>
    <row r="12">
      <c r="H12" s="5" t="inlineStr">
        <is>
          <t>CAT08</t>
        </is>
      </c>
      <c r="I12" s="5" t="inlineStr">
        <is>
          <t>Outros</t>
        </is>
      </c>
      <c r="N12" s="17" t="inlineStr">
        <is>
          <t>Outros</t>
        </is>
      </c>
      <c r="O12" s="18">
        <f>IFERROR(SUMIFS('Lançamentos'!$K$2:$K$101,'Lançamentos'!$C$2:$C$101,"Saída",'Lançamentos'!$E$2:$E$101,N12,'Lançamentos'!$B$2:$B$101,"&gt;="&amp;$B$3,'Lançamentos'!$B$2:$B$101,"&lt;="&amp;$E$3),0)</f>
        <v/>
      </c>
    </row>
    <row r="13"/>
    <row r="14"/>
    <row r="15">
      <c r="H15" s="12" t="inlineStr">
        <is>
          <t>Mês</t>
        </is>
      </c>
      <c r="I15" s="12" t="inlineStr">
        <is>
          <t>Entradas</t>
        </is>
      </c>
      <c r="J15" s="12" t="inlineStr">
        <is>
          <t>Saídas</t>
        </is>
      </c>
      <c r="K15" s="12" t="inlineStr">
        <is>
          <t>Saldo</t>
        </is>
      </c>
    </row>
    <row r="16">
      <c r="H16" s="33" t="n">
        <v>46023</v>
      </c>
      <c r="I16" s="16">
        <f>IFERROR(SUMIFS('Lançamentos'!$K$2:$K$101,'Lançamentos'!$C$2:$C$101,"Entrada",'Lançamentos'!$M$2:$M$101,TEXT(H16,"mm/yyyy")),0)</f>
        <v/>
      </c>
      <c r="J16" s="16">
        <f>IFERROR(SUMIFS('Lançamentos'!$K$2:$K$101,'Lançamentos'!$C$2:$C$101,"Saída",'Lançamentos'!$M$2:$M$101,TEXT(H16,"mm/yyyy")),0)</f>
        <v/>
      </c>
      <c r="K16" s="16">
        <f>IFERROR(I16-J16,0)</f>
        <v/>
      </c>
    </row>
    <row r="17">
      <c r="H17" s="34" t="n">
        <v>46054</v>
      </c>
      <c r="I17" s="18">
        <f>IFERROR(SUMIFS('Lançamentos'!$K$2:$K$101,'Lançamentos'!$C$2:$C$101,"Entrada",'Lançamentos'!$M$2:$M$101,TEXT(H17,"mm/yyyy")),0)</f>
        <v/>
      </c>
      <c r="J17" s="18">
        <f>IFERROR(SUMIFS('Lançamentos'!$K$2:$K$101,'Lançamentos'!$C$2:$C$101,"Saída",'Lançamentos'!$M$2:$M$101,TEXT(H17,"mm/yyyy")),0)</f>
        <v/>
      </c>
      <c r="K17" s="18">
        <f>IFERROR(I17-J17,0)</f>
        <v/>
      </c>
    </row>
    <row r="18">
      <c r="H18" s="33" t="n">
        <v>46082</v>
      </c>
      <c r="I18" s="16">
        <f>IFERROR(SUMIFS('Lançamentos'!$K$2:$K$101,'Lançamentos'!$C$2:$C$101,"Entrada",'Lançamentos'!$M$2:$M$101,TEXT(H18,"mm/yyyy")),0)</f>
        <v/>
      </c>
      <c r="J18" s="16">
        <f>IFERROR(SUMIFS('Lançamentos'!$K$2:$K$101,'Lançamentos'!$C$2:$C$101,"Saída",'Lançamentos'!$M$2:$M$101,TEXT(H18,"mm/yyyy")),0)</f>
        <v/>
      </c>
      <c r="K18" s="16">
        <f>IFERROR(I18-J18,0)</f>
        <v/>
      </c>
    </row>
    <row r="19">
      <c r="H19" s="34" t="n">
        <v>46113</v>
      </c>
      <c r="I19" s="18">
        <f>IFERROR(SUMIFS('Lançamentos'!$K$2:$K$101,'Lançamentos'!$C$2:$C$101,"Entrada",'Lançamentos'!$M$2:$M$101,TEXT(H19,"mm/yyyy")),0)</f>
        <v/>
      </c>
      <c r="J19" s="18">
        <f>IFERROR(SUMIFS('Lançamentos'!$K$2:$K$101,'Lançamentos'!$C$2:$C$101,"Saída",'Lançamentos'!$M$2:$M$101,TEXT(H19,"mm/yyyy")),0)</f>
        <v/>
      </c>
      <c r="K19" s="18">
        <f>IFERROR(I19-J19,0)</f>
        <v/>
      </c>
    </row>
    <row r="20">
      <c r="H20" s="33" t="n">
        <v>46143</v>
      </c>
      <c r="I20" s="16">
        <f>IFERROR(SUMIFS('Lançamentos'!$K$2:$K$101,'Lançamentos'!$C$2:$C$101,"Entrada",'Lançamentos'!$M$2:$M$101,TEXT(H20,"mm/yyyy")),0)</f>
        <v/>
      </c>
      <c r="J20" s="16">
        <f>IFERROR(SUMIFS('Lançamentos'!$K$2:$K$101,'Lançamentos'!$C$2:$C$101,"Saída",'Lançamentos'!$M$2:$M$101,TEXT(H20,"mm/yyyy")),0)</f>
        <v/>
      </c>
      <c r="K20" s="16">
        <f>IFERROR(I20-J20,0)</f>
        <v/>
      </c>
    </row>
    <row r="21">
      <c r="H21" s="34" t="n">
        <v>46174</v>
      </c>
      <c r="I21" s="18">
        <f>IFERROR(SUMIFS('Lançamentos'!$K$2:$K$101,'Lançamentos'!$C$2:$C$101,"Entrada",'Lançamentos'!$M$2:$M$101,TEXT(H21,"mm/yyyy")),0)</f>
        <v/>
      </c>
      <c r="J21" s="18">
        <f>IFERROR(SUMIFS('Lançamentos'!$K$2:$K$101,'Lançamentos'!$C$2:$C$101,"Saída",'Lançamentos'!$M$2:$M$101,TEXT(H21,"mm/yyyy")),0)</f>
        <v/>
      </c>
      <c r="K21" s="18">
        <f>IFERROR(I21-J21,0)</f>
        <v/>
      </c>
    </row>
    <row r="22">
      <c r="H22" s="33" t="n">
        <v>46204</v>
      </c>
      <c r="I22" s="16">
        <f>IFERROR(SUMIFS('Lançamentos'!$K$2:$K$101,'Lançamentos'!$C$2:$C$101,"Entrada",'Lançamentos'!$M$2:$M$101,TEXT(H22,"mm/yyyy")),0)</f>
        <v/>
      </c>
      <c r="J22" s="16">
        <f>IFERROR(SUMIFS('Lançamentos'!$K$2:$K$101,'Lançamentos'!$C$2:$C$101,"Saída",'Lançamentos'!$M$2:$M$101,TEXT(H22,"mm/yyyy")),0)</f>
        <v/>
      </c>
      <c r="K22" s="16">
        <f>IFERROR(I22-J22,0)</f>
        <v/>
      </c>
    </row>
    <row r="23">
      <c r="H23" s="34" t="n">
        <v>46235</v>
      </c>
      <c r="I23" s="18">
        <f>IFERROR(SUMIFS('Lançamentos'!$K$2:$K$101,'Lançamentos'!$C$2:$C$101,"Entrada",'Lançamentos'!$M$2:$M$101,TEXT(H23,"mm/yyyy")),0)</f>
        <v/>
      </c>
      <c r="J23" s="18">
        <f>IFERROR(SUMIFS('Lançamentos'!$K$2:$K$101,'Lançamentos'!$C$2:$C$101,"Saída",'Lançamentos'!$M$2:$M$101,TEXT(H23,"mm/yyyy")),0)</f>
        <v/>
      </c>
      <c r="K23" s="18">
        <f>IFERROR(I23-J23,0)</f>
        <v/>
      </c>
    </row>
    <row r="24">
      <c r="H24" s="33" t="n">
        <v>46266</v>
      </c>
      <c r="I24" s="16">
        <f>IFERROR(SUMIFS('Lançamentos'!$K$2:$K$101,'Lançamentos'!$C$2:$C$101,"Entrada",'Lançamentos'!$M$2:$M$101,TEXT(H24,"mm/yyyy")),0)</f>
        <v/>
      </c>
      <c r="J24" s="16">
        <f>IFERROR(SUMIFS('Lançamentos'!$K$2:$K$101,'Lançamentos'!$C$2:$C$101,"Saída",'Lançamentos'!$M$2:$M$101,TEXT(H24,"mm/yyyy")),0)</f>
        <v/>
      </c>
      <c r="K24" s="16">
        <f>IFERROR(I24-J24,0)</f>
        <v/>
      </c>
    </row>
    <row r="25">
      <c r="H25" s="34" t="n">
        <v>46296</v>
      </c>
      <c r="I25" s="18">
        <f>IFERROR(SUMIFS('Lançamentos'!$K$2:$K$101,'Lançamentos'!$C$2:$C$101,"Entrada",'Lançamentos'!$M$2:$M$101,TEXT(H25,"mm/yyyy")),0)</f>
        <v/>
      </c>
      <c r="J25" s="18">
        <f>IFERROR(SUMIFS('Lançamentos'!$K$2:$K$101,'Lançamentos'!$C$2:$C$101,"Saída",'Lançamentos'!$M$2:$M$101,TEXT(H25,"mm/yyyy")),0)</f>
        <v/>
      </c>
      <c r="K25" s="18">
        <f>IFERROR(I25-J25,0)</f>
        <v/>
      </c>
    </row>
    <row r="26">
      <c r="H26" s="33" t="n">
        <v>46327</v>
      </c>
      <c r="I26" s="16">
        <f>IFERROR(SUMIFS('Lançamentos'!$K$2:$K$101,'Lançamentos'!$C$2:$C$101,"Entrada",'Lançamentos'!$M$2:$M$101,TEXT(H26,"mm/yyyy")),0)</f>
        <v/>
      </c>
      <c r="J26" s="16">
        <f>IFERROR(SUMIFS('Lançamentos'!$K$2:$K$101,'Lançamentos'!$C$2:$C$101,"Saída",'Lançamentos'!$M$2:$M$101,TEXT(H26,"mm/yyyy")),0)</f>
        <v/>
      </c>
      <c r="K26" s="16">
        <f>IFERROR(I26-J26,0)</f>
        <v/>
      </c>
    </row>
    <row r="27">
      <c r="H27" s="34" t="n">
        <v>46357</v>
      </c>
      <c r="I27" s="18">
        <f>IFERROR(SUMIFS('Lançamentos'!$K$2:$K$101,'Lançamentos'!$C$2:$C$101,"Entrada",'Lançamentos'!$M$2:$M$101,TEXT(H27,"mm/yyyy")),0)</f>
        <v/>
      </c>
      <c r="J27" s="18">
        <f>IFERROR(SUMIFS('Lançamentos'!$K$2:$K$101,'Lançamentos'!$C$2:$C$101,"Saída",'Lançamentos'!$M$2:$M$101,TEXT(H27,"mm/yyyy")),0)</f>
        <v/>
      </c>
      <c r="K27" s="18">
        <f>IFERROR(I27-J27,0)</f>
        <v/>
      </c>
    </row>
    <row r="28"/>
    <row r="29"/>
    <row r="30">
      <c r="N30" s="11" t="inlineStr">
        <is>
          <t>Controles da base</t>
        </is>
      </c>
      <c r="O30" s="11" t="inlineStr">
        <is>
          <t>Valor</t>
        </is>
      </c>
    </row>
    <row r="31">
      <c r="N31" s="15" t="inlineStr">
        <is>
          <t>Entradas gerais</t>
        </is>
      </c>
      <c r="O31" s="16">
        <f>SUMIF('Lançamentos'!$C$2:$C$101,"Entrada",'Lançamentos'!$K$2:$K$101)</f>
        <v/>
      </c>
    </row>
    <row r="32">
      <c r="N32" s="17" t="inlineStr">
        <is>
          <t>Média geral</t>
        </is>
      </c>
      <c r="O32" s="18">
        <f>IFERROR(AVERAGE('Lançamentos'!$K$2:$K$101),0)</f>
        <v/>
      </c>
    </row>
    <row r="33">
      <c r="N33" s="15" t="inlineStr">
        <is>
          <t>Pendências gerais</t>
        </is>
      </c>
      <c r="O33" s="23">
        <f>COUNTIF('Lançamentos'!$J$2:$J$101,"Pendente")</f>
        <v/>
      </c>
    </row>
    <row r="34">
      <c r="N34" s="17" t="inlineStr">
        <is>
          <t>Saldo geral</t>
        </is>
      </c>
      <c r="O34" s="18">
        <f>SUM('Lançamentos'!$L$2:$L$101)</f>
        <v/>
      </c>
    </row>
  </sheetData>
  <mergeCells count="1">
    <mergeCell ref="A1:F1"/>
  </mergeCells>
  <conditionalFormatting sqref="B7">
    <cfRule type="cellIs" priority="1" operator="greaterThanOrEqual" dxfId="4">
      <formula>0</formula>
    </cfRule>
    <cfRule type="cellIs" priority="2" operator="lessThan" dxfId="5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/>
  </sheetPr>
  <dimension ref="A1:B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32" customHeight="1">
      <c r="A1" s="24" t="inlineStr">
        <is>
          <t>Instruções de Uso e Controle Financeiro</t>
        </is>
      </c>
      <c r="B1" s="31" t="n"/>
    </row>
    <row r="2"/>
    <row r="3" ht="24" customHeight="1">
      <c r="A3" s="26" t="inlineStr">
        <is>
          <t>Tema</t>
        </is>
      </c>
      <c r="B3" s="26" t="inlineStr">
        <is>
          <t>Orientação operacional</t>
        </is>
      </c>
    </row>
    <row r="4" ht="58" customHeight="1">
      <c r="A4" s="27" t="inlineStr">
        <is>
          <t>Cadastro de lançamentos</t>
        </is>
      </c>
      <c r="B4" s="28" t="inlineStr">
        <is>
          <t>Na aba Lançamentos, registre cada entrada ou saída em uma linha. Preencha Data, Tipo, Código da categoria, Descrição, Cliente/Fornecedor, Cidade, Forma de pagamento, Status, Valor e Observações.</t>
        </is>
      </c>
    </row>
    <row r="5" ht="58" customHeight="1">
      <c r="A5" s="27" t="inlineStr">
        <is>
          <t>Valores positivos</t>
        </is>
      </c>
      <c r="B5" s="29" t="inlineStr">
        <is>
          <t>Informe sempre o campo Valor (R$) com número positivo. O campo Valor líquido (R$) calcula automaticamente o sinal: entradas ficam positivas e saídas ficam negativas.</t>
        </is>
      </c>
    </row>
    <row r="6" ht="58" customHeight="1">
      <c r="A6" s="27" t="inlineStr">
        <is>
          <t>Filtros e análise</t>
        </is>
      </c>
      <c r="B6" s="28" t="inlineStr">
        <is>
          <t>Utilize os filtros do cabeçalho para analisar os registros por data, tipo, status, categoria, cidade, cliente ou fornecedor. A coluna Saldo acumulado apoia a leitura da evolução financeira.</t>
        </is>
      </c>
    </row>
    <row r="7" ht="58" customHeight="1">
      <c r="A7" s="27" t="inlineStr">
        <is>
          <t>Status financeiros</t>
        </is>
      </c>
      <c r="B7" s="29" t="inlineStr">
        <is>
          <t>Recebido indica entrada confirmada. Pago indica saída já liquidada. Pendente indica valor ainda não recebido ou pago. Agendado indica lançamento previsto para liquidação futura.</t>
        </is>
      </c>
    </row>
    <row r="8" ht="58" customHeight="1">
      <c r="A8" s="27" t="inlineStr">
        <is>
          <t>Conciliação bancária</t>
        </is>
      </c>
      <c r="B8" s="28" t="inlineStr">
        <is>
          <t>Confronte periodicamente os lançamentos com o extrato bancário, comprovantes de Pix e transferências, boletos, cartões, notas fiscais, NF-e, DAS e demais documentos de suporte.</t>
        </is>
      </c>
    </row>
    <row r="9" ht="58" customHeight="1">
      <c r="A9" s="27" t="inlineStr">
        <is>
          <t>Resumo financeiro</t>
        </is>
      </c>
      <c r="B9" s="29" t="inlineStr">
        <is>
          <t>Na aba Resumo, ajuste as datas de início e fim do período para acompanhar entradas, saídas, saldo, média, pendências e a participação das entradas no movimento financeiro.</t>
        </is>
      </c>
    </row>
    <row r="10" ht="58" customHeight="1">
      <c r="A10" s="27" t="inlineStr">
        <is>
          <t>Boas práticas e LGPD</t>
        </is>
      </c>
      <c r="B10" s="28" t="inlineStr">
        <is>
          <t>Revise os dados antes de decisões financeiras, mantenha comprovantes organizados, restrinja o acesso às informações pessoais e utilize os dados de clientes e fornecedores conforme as boas práticas de controle e LGPD.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2026-09-08T21:24:46Z</dcterms:created>
  <dcterms:modified xmlns:dcterms="http://purl.org/dc/terms/" xmlns:xsi="http://www.w3.org/2001/XMLSchema-instance" xsi:type="dcterms:W3CDTF">2026-09-08T21:24:46Z</dcterms:modified>
</cp:coreProperties>
</file>