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Resumo Mensal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/>
    </xf>
    <xf numFmtId="0" fontId="4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0" fontId="0" fillId="5" borderId="1" pivotButton="0" quotePrefix="0" xfId="0"/>
    <xf numFmtId="165" fontId="0" fillId="5" borderId="1" pivotButton="0" quotePrefix="0" xfId="0"/>
    <xf numFmtId="0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1" fontId="0" fillId="5" borderId="1" pivotButton="0" quotePrefix="0" xfId="0"/>
    <xf numFmtId="0" fontId="2" fillId="6" borderId="1" applyAlignment="1" pivotButton="0" quotePrefix="0" xfId="0">
      <alignment horizontal="center" vertical="center" wrapText="1"/>
    </xf>
    <xf numFmtId="165" fontId="0" fillId="4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0" fillId="0" borderId="1" pivotButton="0" quotePrefix="0" xfId="0"/>
    <xf numFmtId="0" fontId="0" fillId="4" borderId="1" pivotButton="0" quotePrefix="0" xfId="0"/>
    <xf numFmtId="165" fontId="0" fillId="0" borderId="1" pivotButton="0" quotePrefix="0" xfId="0"/>
    <xf numFmtId="0" fontId="3" fillId="3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164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5" fontId="4" fillId="6" borderId="1" pivotButton="0" quotePrefix="0" xfId="0"/>
    <xf numFmtId="165" fontId="0" fillId="5" borderId="1" pivotButton="0" quotePrefix="0" xfId="0"/>
    <xf numFmtId="165" fontId="0" fillId="3" borderId="1" pivotButton="0" quotePrefix="0" xfId="0"/>
    <xf numFmtId="166" fontId="0" fillId="3" borderId="1" pivotButton="0" quotePrefix="0" xfId="0"/>
    <xf numFmtId="165" fontId="0" fillId="4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22C55E"/>
      </font>
      <fill>
        <patternFill patternType="solid">
          <fgColor rgb="00DCFCE7"/>
        </patternFill>
      </fill>
    </dxf>
    <dxf>
      <fill>
        <patternFill patternType="solid">
          <fgColor rgb="00FEF9C3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Receitas x Despesas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Mensal'!B25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'Resumo Mensal'!$A$26:$A$28</f>
            </numRef>
          </cat>
          <val>
            <numRef>
              <f>'Resumo Mensal'!$B$26:$B$28</f>
            </numRef>
          </val>
        </ser>
        <ser>
          <idx val="1"/>
          <order val="1"/>
          <tx>
            <strRef>
              <f>'Resumo Mensal'!C25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 Mensal'!$A$26:$A$28</f>
            </numRef>
          </cat>
          <val>
            <numRef>
              <f>'Resumo Mensal'!$C$26:$C$28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Saldo Mensal</a:t>
            </a:r>
          </a:p>
        </rich>
      </tx>
    </title>
    <plotArea>
      <lineChart>
        <grouping val="standard"/>
        <ser>
          <idx val="0"/>
          <order val="0"/>
          <tx>
            <strRef>
              <f>'Resumo Mensal'!D25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 Mensal'!$A$26:$A$28</f>
            </numRef>
          </cat>
          <val>
            <numRef>
              <f>'Resumo Mensal'!$D$26:$D$28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Despesas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 Mensal'!B10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 Mensal'!$A$11:$A$17</f>
            </numRef>
          </cat>
          <val>
            <numRef>
              <f>'Resumo Mensal'!$B$11:$B$17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9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26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43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18" customWidth="1" min="4" max="4"/>
    <col width="24" customWidth="1" min="5" max="5"/>
    <col width="18" customWidth="1" min="6" max="6"/>
    <col width="17" customWidth="1" min="7" max="7"/>
    <col width="15" customWidth="1" min="8" max="8"/>
    <col width="15" customWidth="1" min="9" max="9"/>
    <col width="15" customWidth="1" min="10" max="10"/>
    <col width="14" customWidth="1" min="11" max="11"/>
    <col width="12" customWidth="1" min="12" max="12"/>
    <col width="22" customWidth="1" min="13" max="13"/>
    <col width="17" customWidth="1" min="14" max="14"/>
  </cols>
  <sheetData>
    <row r="1" ht="28" customHeight="1">
      <c r="A1" s="1" t="inlineStr">
        <is>
          <t>Controle Financeiro Doméstico — Lançamentos 2026</t>
        </is>
      </c>
    </row>
    <row r="2">
      <c r="A2" s="2" t="inlineStr">
        <is>
          <t>Data</t>
        </is>
      </c>
      <c r="B2" s="2" t="inlineStr">
        <is>
          <t>Tipo</t>
        </is>
      </c>
      <c r="C2" s="2" t="inlineStr">
        <is>
          <t>Categoria</t>
        </is>
      </c>
      <c r="D2" s="2" t="inlineStr">
        <is>
          <t>Subcategoria</t>
        </is>
      </c>
      <c r="E2" s="2" t="inlineStr">
        <is>
          <t>Descrição</t>
        </is>
      </c>
      <c r="F2" s="2" t="inlineStr">
        <is>
          <t>Forma de pagamento</t>
        </is>
      </c>
      <c r="G2" s="2" t="inlineStr">
        <is>
          <t>Conta</t>
        </is>
      </c>
      <c r="H2" s="2" t="inlineStr">
        <is>
          <t>Valor bruto (R$)</t>
        </is>
      </c>
      <c r="I2" s="2" t="inlineStr">
        <is>
          <t>Desconto/Taxa (R$)</t>
        </is>
      </c>
      <c r="J2" s="2" t="inlineStr">
        <is>
          <t>Valor líquido (R$)</t>
        </is>
      </c>
      <c r="K2" s="2" t="inlineStr">
        <is>
          <t>Mês de referência</t>
        </is>
      </c>
      <c r="L2" s="2" t="inlineStr">
        <is>
          <t>Status</t>
        </is>
      </c>
      <c r="M2" s="2" t="inlineStr">
        <is>
          <t>Observações</t>
        </is>
      </c>
      <c r="N2" s="2" t="inlineStr">
        <is>
          <t>Responsável</t>
        </is>
      </c>
    </row>
    <row r="3">
      <c r="A3" s="30" t="n">
        <v>46027</v>
      </c>
      <c r="B3" s="4" t="inlineStr">
        <is>
          <t>Receita</t>
        </is>
      </c>
      <c r="C3" s="4" t="inlineStr">
        <is>
          <t>Salário</t>
        </is>
      </c>
      <c r="D3" s="4" t="inlineStr">
        <is>
          <t>Salário mensal</t>
        </is>
      </c>
      <c r="E3" s="4" t="inlineStr">
        <is>
          <t>Salário mensal</t>
        </is>
      </c>
      <c r="F3" s="4" t="inlineStr">
        <is>
          <t>PIX</t>
        </is>
      </c>
      <c r="G3" s="4" t="inlineStr">
        <is>
          <t>Conta corrente</t>
        </is>
      </c>
      <c r="H3" s="31" t="n">
        <v>6500</v>
      </c>
      <c r="I3" s="31" t="n">
        <v>0</v>
      </c>
      <c r="J3" s="32">
        <f>IF(B3="Despesa",-H3-I3,H3-I3)</f>
        <v/>
      </c>
      <c r="K3" s="4">
        <f>TEXT(A3,"mm/aaaa")</f>
        <v/>
      </c>
      <c r="L3" s="4" t="inlineStr">
        <is>
          <t>Paga</t>
        </is>
      </c>
      <c r="M3" s="4" t="inlineStr"/>
      <c r="N3" s="4" t="inlineStr">
        <is>
          <t>João Silva</t>
        </is>
      </c>
    </row>
    <row r="4">
      <c r="A4" s="33" t="n">
        <v>46028</v>
      </c>
      <c r="B4" s="8" t="inlineStr">
        <is>
          <t>Despesa</t>
        </is>
      </c>
      <c r="C4" s="8" t="inlineStr">
        <is>
          <t>Mercado</t>
        </is>
      </c>
      <c r="D4" s="8" t="inlineStr">
        <is>
          <t>Supermercado</t>
        </is>
      </c>
      <c r="E4" s="8" t="inlineStr">
        <is>
          <t>Supermercado do mês</t>
        </is>
      </c>
      <c r="F4" s="8" t="inlineStr">
        <is>
          <t>Cartão de crédito</t>
        </is>
      </c>
      <c r="G4" s="8" t="inlineStr">
        <is>
          <t>Cartão Nubank</t>
        </is>
      </c>
      <c r="H4" s="31" t="n">
        <v>780.45</v>
      </c>
      <c r="I4" s="31" t="n">
        <v>0</v>
      </c>
      <c r="J4" s="34">
        <f>IF(B4="Despesa",-H4-I4,H4-I4)</f>
        <v/>
      </c>
      <c r="K4" s="8">
        <f>TEXT(A4,"mm/aaaa")</f>
        <v/>
      </c>
      <c r="L4" s="8" t="inlineStr">
        <is>
          <t>Paga</t>
        </is>
      </c>
      <c r="M4" s="8" t="inlineStr"/>
      <c r="N4" s="8" t="inlineStr">
        <is>
          <t>Maria Oliveira</t>
        </is>
      </c>
    </row>
    <row r="5">
      <c r="A5" s="30" t="n">
        <v>46030</v>
      </c>
      <c r="B5" s="4" t="inlineStr">
        <is>
          <t>Despesa</t>
        </is>
      </c>
      <c r="C5" s="4" t="inlineStr">
        <is>
          <t>Contas</t>
        </is>
      </c>
      <c r="D5" s="4" t="inlineStr">
        <is>
          <t>Energia elétrica</t>
        </is>
      </c>
      <c r="E5" s="4" t="inlineStr">
        <is>
          <t>Conta de luz</t>
        </is>
      </c>
      <c r="F5" s="4" t="inlineStr">
        <is>
          <t>Boleto</t>
        </is>
      </c>
      <c r="G5" s="4" t="inlineStr">
        <is>
          <t>Conta corrente</t>
        </is>
      </c>
      <c r="H5" s="31" t="n">
        <v>189.9</v>
      </c>
      <c r="I5" s="31" t="n">
        <v>0</v>
      </c>
      <c r="J5" s="32">
        <f>IF(B5="Despesa",-H5-I5,H5-I5)</f>
        <v/>
      </c>
      <c r="K5" s="4">
        <f>TEXT(A5,"mm/aaaa")</f>
        <v/>
      </c>
      <c r="L5" s="4" t="inlineStr">
        <is>
          <t>Paga</t>
        </is>
      </c>
      <c r="M5" s="4" t="inlineStr"/>
      <c r="N5" s="4" t="inlineStr">
        <is>
          <t>Pedro Santos</t>
        </is>
      </c>
    </row>
    <row r="6">
      <c r="A6" s="33" t="n">
        <v>46032</v>
      </c>
      <c r="B6" s="8" t="inlineStr">
        <is>
          <t>Despesa</t>
        </is>
      </c>
      <c r="C6" s="8" t="inlineStr">
        <is>
          <t>Transporte</t>
        </is>
      </c>
      <c r="D6" s="8" t="inlineStr">
        <is>
          <t>Combustível</t>
        </is>
      </c>
      <c r="E6" s="8" t="inlineStr">
        <is>
          <t>Abastecimento do carro</t>
        </is>
      </c>
      <c r="F6" s="8" t="inlineStr">
        <is>
          <t>Cartão de débito</t>
        </is>
      </c>
      <c r="G6" s="8" t="inlineStr">
        <is>
          <t>Conta corrente</t>
        </is>
      </c>
      <c r="H6" s="31" t="n">
        <v>320</v>
      </c>
      <c r="I6" s="31" t="n">
        <v>0</v>
      </c>
      <c r="J6" s="34">
        <f>IF(B6="Despesa",-H6-I6,H6-I6)</f>
        <v/>
      </c>
      <c r="K6" s="8">
        <f>TEXT(A6,"mm/aaaa")</f>
        <v/>
      </c>
      <c r="L6" s="8" t="inlineStr">
        <is>
          <t>Paga</t>
        </is>
      </c>
      <c r="M6" s="8" t="inlineStr"/>
      <c r="N6" s="8" t="inlineStr">
        <is>
          <t>Ana Souza</t>
        </is>
      </c>
    </row>
    <row r="7">
      <c r="A7" s="30" t="n">
        <v>46034</v>
      </c>
      <c r="B7" s="4" t="inlineStr">
        <is>
          <t>Receita</t>
        </is>
      </c>
      <c r="C7" s="4" t="inlineStr">
        <is>
          <t>Freelance</t>
        </is>
      </c>
      <c r="D7" s="4" t="inlineStr">
        <is>
          <t>Projeto de design</t>
        </is>
      </c>
      <c r="E7" s="4" t="inlineStr">
        <is>
          <t>Projeto freelance</t>
        </is>
      </c>
      <c r="F7" s="4" t="inlineStr">
        <is>
          <t>PIX</t>
        </is>
      </c>
      <c r="G7" s="4" t="inlineStr">
        <is>
          <t>Poupança</t>
        </is>
      </c>
      <c r="H7" s="31" t="n">
        <v>1200</v>
      </c>
      <c r="I7" s="31" t="n">
        <v>0</v>
      </c>
      <c r="J7" s="32">
        <f>IF(B7="Despesa",-H7-I7,H7-I7)</f>
        <v/>
      </c>
      <c r="K7" s="4">
        <f>TEXT(A7,"mm/aaaa")</f>
        <v/>
      </c>
      <c r="L7" s="4" t="inlineStr">
        <is>
          <t>Paga</t>
        </is>
      </c>
      <c r="M7" s="4" t="inlineStr"/>
      <c r="N7" s="4" t="inlineStr">
        <is>
          <t>Carlos Pereira</t>
        </is>
      </c>
    </row>
    <row r="8">
      <c r="A8" s="33" t="n">
        <v>46037</v>
      </c>
      <c r="B8" s="8" t="inlineStr">
        <is>
          <t>Despesa</t>
        </is>
      </c>
      <c r="C8" s="8" t="inlineStr">
        <is>
          <t>Saúde</t>
        </is>
      </c>
      <c r="D8" s="8" t="inlineStr">
        <is>
          <t>Farmácia</t>
        </is>
      </c>
      <c r="E8" s="8" t="inlineStr">
        <is>
          <t>Compra de medicamentos</t>
        </is>
      </c>
      <c r="F8" s="8" t="inlineStr">
        <is>
          <t>Dinheiro</t>
        </is>
      </c>
      <c r="G8" s="8" t="inlineStr">
        <is>
          <t>Carteira</t>
        </is>
      </c>
      <c r="H8" s="31" t="n">
        <v>98.7</v>
      </c>
      <c r="I8" s="31" t="n">
        <v>0</v>
      </c>
      <c r="J8" s="34">
        <f>IF(B8="Despesa",-H8-I8,H8-I8)</f>
        <v/>
      </c>
      <c r="K8" s="8">
        <f>TEXT(A8,"mm/aaaa")</f>
        <v/>
      </c>
      <c r="L8" s="8" t="inlineStr">
        <is>
          <t>Paga</t>
        </is>
      </c>
      <c r="M8" s="8" t="inlineStr"/>
      <c r="N8" s="8" t="inlineStr">
        <is>
          <t>Juliana Costa</t>
        </is>
      </c>
    </row>
    <row r="9">
      <c r="A9" s="30" t="n">
        <v>46040</v>
      </c>
      <c r="B9" s="4" t="inlineStr">
        <is>
          <t>Despesa</t>
        </is>
      </c>
      <c r="C9" s="4" t="inlineStr">
        <is>
          <t>Educação</t>
        </is>
      </c>
      <c r="D9" s="4" t="inlineStr">
        <is>
          <t>Curso online</t>
        </is>
      </c>
      <c r="E9" s="4" t="inlineStr">
        <is>
          <t>Curso de idiomas</t>
        </is>
      </c>
      <c r="F9" s="4" t="inlineStr">
        <is>
          <t>Cartão de crédito</t>
        </is>
      </c>
      <c r="G9" s="4" t="inlineStr">
        <is>
          <t>Cartão Bradesco</t>
        </is>
      </c>
      <c r="H9" s="31" t="n">
        <v>149.9</v>
      </c>
      <c r="I9" s="31" t="n">
        <v>0</v>
      </c>
      <c r="J9" s="32">
        <f>IF(B9="Despesa",-H9-I9,H9-I9)</f>
        <v/>
      </c>
      <c r="K9" s="4">
        <f>TEXT(A9,"mm/aaaa")</f>
        <v/>
      </c>
      <c r="L9" s="4" t="inlineStr">
        <is>
          <t>Pendente</t>
        </is>
      </c>
      <c r="M9" s="4" t="inlineStr">
        <is>
          <t>Aguardando fatura</t>
        </is>
      </c>
      <c r="N9" s="4" t="inlineStr">
        <is>
          <t>Rafael Almeida</t>
        </is>
      </c>
    </row>
    <row r="10">
      <c r="A10" s="33" t="n">
        <v>46042</v>
      </c>
      <c r="B10" s="8" t="inlineStr">
        <is>
          <t>Despesa</t>
        </is>
      </c>
      <c r="C10" s="8" t="inlineStr">
        <is>
          <t>Lazer</t>
        </is>
      </c>
      <c r="D10" s="8" t="inlineStr">
        <is>
          <t>Restaurante</t>
        </is>
      </c>
      <c r="E10" s="8" t="inlineStr">
        <is>
          <t>Jantar em família</t>
        </is>
      </c>
      <c r="F10" s="8" t="inlineStr">
        <is>
          <t>PIX</t>
        </is>
      </c>
      <c r="G10" s="8" t="inlineStr">
        <is>
          <t>Conta corrente</t>
        </is>
      </c>
      <c r="H10" s="31" t="n">
        <v>214.3</v>
      </c>
      <c r="I10" s="31" t="n">
        <v>0</v>
      </c>
      <c r="J10" s="34">
        <f>IF(B10="Despesa",-H10-I10,H10-I10)</f>
        <v/>
      </c>
      <c r="K10" s="8">
        <f>TEXT(A10,"mm/aaaa")</f>
        <v/>
      </c>
      <c r="L10" s="8" t="inlineStr">
        <is>
          <t>Paga</t>
        </is>
      </c>
      <c r="M10" s="8" t="inlineStr"/>
      <c r="N10" s="8" t="inlineStr">
        <is>
          <t>Camila Ferreira</t>
        </is>
      </c>
    </row>
    <row r="11">
      <c r="A11" s="30" t="n">
        <v>46044</v>
      </c>
      <c r="B11" s="4" t="inlineStr">
        <is>
          <t>Despesa</t>
        </is>
      </c>
      <c r="C11" s="4" t="inlineStr">
        <is>
          <t>Aluguel</t>
        </is>
      </c>
      <c r="D11" s="4" t="inlineStr">
        <is>
          <t>Moradia</t>
        </is>
      </c>
      <c r="E11" s="4" t="inlineStr">
        <is>
          <t>Aluguel do apartamento</t>
        </is>
      </c>
      <c r="F11" s="4" t="inlineStr">
        <is>
          <t>Boleto</t>
        </is>
      </c>
      <c r="G11" s="4" t="inlineStr">
        <is>
          <t>Conta corrente</t>
        </is>
      </c>
      <c r="H11" s="31" t="n">
        <v>2100</v>
      </c>
      <c r="I11" s="31" t="n">
        <v>0</v>
      </c>
      <c r="J11" s="32">
        <f>IF(B11="Despesa",-H11-I11,H11-I11)</f>
        <v/>
      </c>
      <c r="K11" s="4">
        <f>TEXT(A11,"mm/aaaa")</f>
        <v/>
      </c>
      <c r="L11" s="4" t="inlineStr">
        <is>
          <t>Paga</t>
        </is>
      </c>
      <c r="M11" s="4" t="inlineStr"/>
      <c r="N11" s="4" t="inlineStr">
        <is>
          <t>Lucas Rodrigues</t>
        </is>
      </c>
    </row>
    <row r="12"/>
    <row r="13">
      <c r="G13" s="10" t="inlineStr">
        <is>
          <t>TOTAIS</t>
        </is>
      </c>
      <c r="H13" s="35">
        <f>SUM(H3:H11)</f>
        <v/>
      </c>
      <c r="I13" s="35">
        <f>SUM(I3:I11)</f>
        <v/>
      </c>
      <c r="J13" s="35">
        <f>SUM(J3:J11)</f>
        <v/>
      </c>
    </row>
  </sheetData>
  <mergeCells count="1">
    <mergeCell ref="A1:N1"/>
  </mergeCells>
  <conditionalFormatting sqref="L3:L11">
    <cfRule type="expression" priority="1" dxfId="0" stopIfTrue="1">
      <formula>L3="Paga"</formula>
    </cfRule>
    <cfRule type="expression" priority="2" dxfId="1" stopIfTrue="1">
      <formula>L3="Pendente"</formula>
    </cfRule>
    <cfRule type="expression" priority="3" dxfId="2" stopIfTrue="1">
      <formula>L3="Agendada"</formula>
    </cfRule>
  </conditionalFormatting>
  <dataValidations count="3">
    <dataValidation sqref="B3:B31" showErrorMessage="1" showInputMessage="1" allowBlank="0" type="list">
      <formula1>"Receita,Despesa"</formula1>
    </dataValidation>
    <dataValidation sqref="L3:L31" showErrorMessage="1" showInputMessage="1" allowBlank="0" type="list">
      <formula1>"Paga,Pendente,Agendada"</formula1>
    </dataValidation>
    <dataValidation sqref="F3:F31" showErrorMessage="1" showInputMessage="1" allowBlank="0" type="list">
      <formula1>"PIX,Cartão de débito,Cartão de crédito,Dinheiro,Boleto"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</cols>
  <sheetData>
    <row r="1" ht="28" customHeight="1">
      <c r="A1" s="12" t="inlineStr">
        <is>
          <t>Resumo Mensal — Janeiro/2026</t>
        </is>
      </c>
    </row>
    <row r="2">
      <c r="A2" s="2" t="inlineStr">
        <is>
          <t>Indicador</t>
        </is>
      </c>
      <c r="B2" s="2" t="inlineStr">
        <is>
          <t>Valor</t>
        </is>
      </c>
    </row>
    <row r="3">
      <c r="A3" s="13" t="inlineStr">
        <is>
          <t>Receitas no mês</t>
        </is>
      </c>
      <c r="B3" s="36">
        <f>SUMIF(Lançamentos!B:B,"Receita",Lançamentos!H:H)</f>
        <v/>
      </c>
    </row>
    <row r="4">
      <c r="A4" s="15" t="inlineStr">
        <is>
          <t>Despesas no mês</t>
        </is>
      </c>
      <c r="B4" s="37">
        <f>SUMIF(Lançamentos!B:B,"Despesa",Lançamentos!H:H)</f>
        <v/>
      </c>
    </row>
    <row r="5">
      <c r="A5" s="13" t="inlineStr">
        <is>
          <t>Saldo do mês</t>
        </is>
      </c>
      <c r="B5" s="36">
        <f>B3-B4</f>
        <v/>
      </c>
    </row>
    <row r="6">
      <c r="A6" s="15" t="inlineStr">
        <is>
          <t>Economia (%)</t>
        </is>
      </c>
      <c r="B6" s="38">
        <f>IFERROR(B5/B3,0)</f>
        <v/>
      </c>
    </row>
    <row r="7">
      <c r="A7" s="13" t="inlineStr">
        <is>
          <t>Qtd. de lançamentos pendentes</t>
        </is>
      </c>
      <c r="B7" s="18">
        <f>COUNTIF(Lançamentos!L:L,"Pendente")</f>
        <v/>
      </c>
    </row>
    <row r="8"/>
    <row r="9"/>
    <row r="10">
      <c r="A10" s="19" t="inlineStr">
        <is>
          <t>Categoria</t>
        </is>
      </c>
      <c r="B10" s="19" t="inlineStr">
        <is>
          <t>Total gasto (R$)</t>
        </is>
      </c>
      <c r="C10" s="19" t="inlineStr">
        <is>
          <t>Meta mensal (R$)</t>
        </is>
      </c>
      <c r="D10" s="19" t="inlineStr">
        <is>
          <t>Status</t>
        </is>
      </c>
    </row>
    <row r="11">
      <c r="A11" s="15" t="inlineStr">
        <is>
          <t>Mercado</t>
        </is>
      </c>
      <c r="B11" s="37">
        <f>SUMIFS(Lançamentos!H:H,Lançamentos!C:C,A11,Lançamentos!B:B,"Despesa")</f>
        <v/>
      </c>
      <c r="C11" s="39" t="n">
        <v>900</v>
      </c>
      <c r="D11" s="21">
        <f>IF(B11&gt;C11,"Atenção","OK")</f>
        <v/>
      </c>
    </row>
    <row r="12">
      <c r="A12" s="13" t="inlineStr">
        <is>
          <t>Aluguel</t>
        </is>
      </c>
      <c r="B12" s="36">
        <f>SUMIFS(Lançamentos!H:H,Lançamentos!C:C,A12,Lançamentos!B:B,"Despesa")</f>
        <v/>
      </c>
      <c r="C12" s="39" t="n">
        <v>2100</v>
      </c>
      <c r="D12" s="21">
        <f>IF(B12&gt;C12,"Atenção","OK")</f>
        <v/>
      </c>
    </row>
    <row r="13">
      <c r="A13" s="15" t="inlineStr">
        <is>
          <t>Transporte</t>
        </is>
      </c>
      <c r="B13" s="37">
        <f>SUMIFS(Lançamentos!H:H,Lançamentos!C:C,A13,Lançamentos!B:B,"Despesa")</f>
        <v/>
      </c>
      <c r="C13" s="39" t="n">
        <v>400</v>
      </c>
      <c r="D13" s="21">
        <f>IF(B13&gt;C13,"Atenção","OK")</f>
        <v/>
      </c>
    </row>
    <row r="14">
      <c r="A14" s="13" t="inlineStr">
        <is>
          <t>Saúde</t>
        </is>
      </c>
      <c r="B14" s="36">
        <f>SUMIFS(Lançamentos!H:H,Lançamentos!C:C,A14,Lançamentos!B:B,"Despesa")</f>
        <v/>
      </c>
      <c r="C14" s="39" t="n">
        <v>200</v>
      </c>
      <c r="D14" s="21">
        <f>IF(B14&gt;C14,"Atenção","OK")</f>
        <v/>
      </c>
    </row>
    <row r="15">
      <c r="A15" s="15" t="inlineStr">
        <is>
          <t>Educação</t>
        </is>
      </c>
      <c r="B15" s="37">
        <f>SUMIFS(Lançamentos!H:H,Lançamentos!C:C,A15,Lançamentos!B:B,"Despesa")</f>
        <v/>
      </c>
      <c r="C15" s="39" t="n">
        <v>200</v>
      </c>
      <c r="D15" s="21">
        <f>IF(B15&gt;C15,"Atenção","OK")</f>
        <v/>
      </c>
    </row>
    <row r="16">
      <c r="A16" s="13" t="inlineStr">
        <is>
          <t>Lazer</t>
        </is>
      </c>
      <c r="B16" s="36">
        <f>SUMIFS(Lançamentos!H:H,Lançamentos!C:C,A16,Lançamentos!B:B,"Despesa")</f>
        <v/>
      </c>
      <c r="C16" s="39" t="n">
        <v>300</v>
      </c>
      <c r="D16" s="21">
        <f>IF(B16&gt;C16,"Atenção","OK")</f>
        <v/>
      </c>
    </row>
    <row r="17">
      <c r="A17" s="15" t="inlineStr">
        <is>
          <t>Contas</t>
        </is>
      </c>
      <c r="B17" s="37">
        <f>SUMIFS(Lançamentos!H:H,Lançamentos!C:C,A17,Lançamentos!B:B,"Despesa")</f>
        <v/>
      </c>
      <c r="C17" s="39" t="n">
        <v>250</v>
      </c>
      <c r="D17" s="21">
        <f>IF(B17&gt;C17,"Atenção","OK")</f>
        <v/>
      </c>
    </row>
    <row r="18"/>
    <row r="19">
      <c r="A19" s="22" t="inlineStr">
        <is>
          <t>Consulta de meta por categoria:</t>
        </is>
      </c>
    </row>
    <row r="20">
      <c r="A20" s="23" t="inlineStr">
        <is>
          <t>Categoria:</t>
        </is>
      </c>
      <c r="B20" s="24" t="inlineStr">
        <is>
          <t>Mercado</t>
        </is>
      </c>
      <c r="C20" s="23" t="inlineStr">
        <is>
          <t>Meta encontrada:</t>
        </is>
      </c>
      <c r="D20" s="40">
        <f>IFERROR(VLOOKUP(B20,A11:C17,3,FALSE),0)</f>
        <v/>
      </c>
    </row>
    <row r="21"/>
    <row r="22">
      <c r="A22" s="22" t="inlineStr">
        <is>
          <t>Maior categoria de despesa:</t>
        </is>
      </c>
      <c r="B22">
        <f>INDEX(A11:A17,MATCH(MAX(B11:B17),B11:B17,0))</f>
        <v/>
      </c>
    </row>
    <row r="23"/>
    <row r="24"/>
    <row r="25">
      <c r="A25" s="19" t="inlineStr">
        <is>
          <t>Mês</t>
        </is>
      </c>
      <c r="B25" s="19" t="inlineStr">
        <is>
          <t>Receitas (R$)</t>
        </is>
      </c>
      <c r="C25" s="19" t="inlineStr">
        <is>
          <t>Despesas (R$)</t>
        </is>
      </c>
      <c r="D25" s="19" t="inlineStr">
        <is>
          <t>Saldo (R$)</t>
        </is>
      </c>
    </row>
    <row r="26">
      <c r="A26" s="15" t="inlineStr">
        <is>
          <t>01/2026</t>
        </is>
      </c>
      <c r="B26" s="37">
        <f>SUMIFS(Lançamentos!H:H,Lançamentos!K:K,A26,Lançamentos!B:B,"Receita")</f>
        <v/>
      </c>
      <c r="C26" s="37">
        <f>SUMIFS(Lançamentos!H:H,Lançamentos!K:K,A26,Lançamentos!B:B,"Despesa")</f>
        <v/>
      </c>
      <c r="D26" s="37">
        <f>B26-C26</f>
        <v/>
      </c>
    </row>
    <row r="27">
      <c r="A27" s="13" t="inlineStr">
        <is>
          <t>02/2026</t>
        </is>
      </c>
      <c r="B27" s="36">
        <f>SUMIFS(Lançamentos!H:H,Lançamentos!K:K,A27,Lançamentos!B:B,"Receita")</f>
        <v/>
      </c>
      <c r="C27" s="36">
        <f>SUMIFS(Lançamentos!H:H,Lançamentos!K:K,A27,Lançamentos!B:B,"Despesa")</f>
        <v/>
      </c>
      <c r="D27" s="36">
        <f>B27-C27</f>
        <v/>
      </c>
    </row>
    <row r="28">
      <c r="A28" s="15" t="inlineStr">
        <is>
          <t>03/2026</t>
        </is>
      </c>
      <c r="B28" s="37">
        <f>SUMIFS(Lançamentos!H:H,Lançamentos!K:K,A28,Lançamentos!B:B,"Receita")</f>
        <v/>
      </c>
      <c r="C28" s="37">
        <f>SUMIFS(Lançamentos!H:H,Lançamentos!K:K,A28,Lançamentos!B:B,"Despesa")</f>
        <v/>
      </c>
      <c r="D28" s="37">
        <f>B28-C28</f>
        <v/>
      </c>
    </row>
  </sheetData>
  <mergeCells count="1">
    <mergeCell ref="A1:F1"/>
  </mergeCells>
  <conditionalFormatting sqref="D11:D17">
    <cfRule type="expression" priority="1" dxfId="2" stopIfTrue="1">
      <formula>D11="Atenção"</formula>
    </cfRule>
    <cfRule type="expression" priority="2" dxfId="0" stopIfTrue="1">
      <formula>D11="OK"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 ht="28" customHeight="1">
      <c r="A1" s="12" t="inlineStr">
        <is>
          <t>Instruções de Uso — Controle Financeiro Doméstico</t>
        </is>
      </c>
    </row>
    <row r="2">
      <c r="A2" s="2" t="inlineStr">
        <is>
          <t>Tópico</t>
        </is>
      </c>
      <c r="B2" s="2" t="inlineStr">
        <is>
          <t>Descrição</t>
        </is>
      </c>
    </row>
    <row r="3" ht="45" customHeight="1">
      <c r="A3" s="26" t="inlineStr">
        <is>
          <t>Como lançar receitas e despesas</t>
        </is>
      </c>
      <c r="B3" s="27" t="inlineStr">
        <is>
          <t>Na aba 'Lançamentos', preencha uma linha por movimentação. Informe a data, escolha o Tipo (Receita ou Despesa), a Categoria, Subcategoria, Descrição, Forma de pagamento e Conta utilizada. O Valor bruto e o Desconto/Taxa devem ser digitados nas células amarelas; o Valor líquido e o Mês de referência são calculados automaticamente.</t>
        </is>
      </c>
    </row>
    <row r="4" ht="45" customHeight="1">
      <c r="A4" s="28" t="inlineStr">
        <is>
          <t>Significado dos status</t>
        </is>
      </c>
      <c r="B4" s="29" t="inlineStr">
        <is>
          <t>Paga: lançamento já quitado/recebido. Pendente: aguardando pagamento ou recebimento. Agendada: já programado para data futura (débito automático, boleto agendado, etc.).</t>
        </is>
      </c>
    </row>
    <row r="5" ht="45" customHeight="1">
      <c r="A5" s="26" t="inlineStr">
        <is>
          <t>Padrão de data e moeda</t>
        </is>
      </c>
      <c r="B5" s="27" t="inlineStr">
        <is>
          <t>Todas as datas devem seguir o formato DD/MM/AAAA. Todos os valores monetários seguem o padrão brasileiro R$ 1.234,56 (ponto para milhar, vírgula para decimal).</t>
        </is>
      </c>
    </row>
    <row r="6" ht="45" customHeight="1">
      <c r="A6" s="28" t="inlineStr">
        <is>
          <t>Dica de categorização</t>
        </is>
      </c>
      <c r="B6" s="29" t="inlineStr">
        <is>
          <t>Mantenha as categorias padronizadas (Salário, Mercado, Aluguel, Transporte, Saúde, Educação, Lazer, Contas, Freelance) para que os totais e gráficos da aba 'Resumo Mensal' funcionem corretamente.</t>
        </is>
      </c>
    </row>
    <row r="7" ht="45" customHeight="1">
      <c r="A7" s="26" t="inlineStr">
        <is>
          <t>Conferência de faturas e boletos</t>
        </is>
      </c>
      <c r="B7" s="27" t="inlineStr">
        <is>
          <t>Confira mensalmente as faturas de cartão de crédito, boletos e comprovantes de PIX antes de marcar um lançamento como 'Paga', evitando divergências de valores.</t>
        </is>
      </c>
    </row>
    <row r="8" ht="45" customHeight="1">
      <c r="A8" s="28" t="inlineStr">
        <is>
          <t>Metas por categoria</t>
        </is>
      </c>
      <c r="B8" s="29" t="inlineStr">
        <is>
          <t>Na aba 'Resumo Mensal' é possível definir uma meta mensal para cada categoria de despesa (célula amarela). Quando o total gasto ultrapassa a meta, o status exibe 'Atenção' automaticamente.</t>
        </is>
      </c>
    </row>
    <row r="9" ht="45" customHeight="1">
      <c r="A9" s="26" t="inlineStr">
        <is>
          <t>Exemplo de categorias domésticas</t>
        </is>
      </c>
      <c r="B9" s="27" t="inlineStr">
        <is>
          <t>Salário, Freelance, Mercado, Aluguel, Transporte, Saúde, Educação, Lazer, Contas (água, luz, internet, telefone).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2026-07-14T03:26:30Z</dcterms:created>
  <dcterms:modified xmlns:dcterms="http://purl.org/dc/terms/" xmlns:xsi="http://www.w3.org/2001/XMLSchema-instance" xsi:type="dcterms:W3CDTF">2026-07-14T03:26:30Z</dcterms:modified>
</cp:coreProperties>
</file>