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Cadastro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BD5E1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165" fontId="4" fillId="6" borderId="1" pivotButton="0" quotePrefix="0" xfId="0"/>
    <xf numFmtId="0" fontId="2" fillId="7" borderId="1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4" fillId="3" borderId="1" pivotButton="0" quotePrefix="0" xfId="0"/>
    <xf numFmtId="0" fontId="4" fillId="5" borderId="1" pivotButton="0" quotePrefix="0" xfId="0"/>
    <xf numFmtId="0" fontId="2" fillId="7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Faturamento por Tipo de Serviço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'Resumo'!$A$15:$A$19</f>
            </numRef>
          </cat>
          <val>
            <numRef>
              <f>'Resumo'!$B$15:$B$19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de Serviço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por Forma de Pagamento</a:t>
            </a:r>
          </a:p>
        </rich>
      </tx>
    </title>
    <plotArea>
      <pieChart>
        <varyColors val="1"/>
        <ser>
          <idx val="0"/>
          <order val="0"/>
          <tx>
            <strRef>
              <f>'Resumo'!B22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'Resumo'!$A$23:$A$27</f>
            </numRef>
          </cat>
          <val>
            <numRef>
              <f>'Resumo'!$B$23:$B$27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Faturamento Líquido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'Resumo'!B30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'Resumo'!$A$31:$A$40</f>
            </numRef>
          </cat>
          <val>
            <numRef>
              <f>'Resumo'!$B$31:$B$40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39</row>
      <rowOff>0</rowOff>
    </from>
    <ext cx="54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8" customWidth="1" min="3" max="3"/>
    <col width="11" customWidth="1" min="4" max="4"/>
    <col width="12" customWidth="1" min="5" max="5"/>
    <col width="16" customWidth="1" min="6" max="6"/>
    <col width="18" customWidth="1" min="7" max="7"/>
    <col width="13" customWidth="1" min="8" max="8"/>
    <col width="16" customWidth="1" min="9" max="9"/>
    <col width="18" customWidth="1" min="10" max="10"/>
    <col width="10" customWidth="1" min="11" max="11"/>
    <col width="12" customWidth="1" min="12" max="12"/>
    <col width="13" customWidth="1" min="13" max="13"/>
    <col width="13" customWidth="1" min="14" max="14"/>
    <col width="13" customWidth="1" min="15" max="15"/>
    <col width="12" customWidth="1" min="16" max="16"/>
    <col width="11" customWidth="1" min="17" max="17"/>
    <col width="26" customWidth="1" min="18" max="18"/>
  </cols>
  <sheetData>
    <row r="1" ht="30" customHeight="1">
      <c r="A1" s="1" t="inlineStr">
        <is>
          <t>CONTROLE DE LAVAGEM DE VEÍCULOS - LANÇAMENTOS</t>
        </is>
      </c>
    </row>
    <row r="2"/>
    <row r="3" ht="28" customHeight="1">
      <c r="A3" s="2" t="inlineStr">
        <is>
          <t>Data</t>
        </is>
      </c>
      <c r="B3" s="2" t="inlineStr">
        <is>
          <t>Nº OS</t>
        </is>
      </c>
      <c r="C3" s="2" t="inlineStr">
        <is>
          <t>Cliente</t>
        </is>
      </c>
      <c r="D3" s="2" t="inlineStr">
        <is>
          <t>Placa</t>
        </is>
      </c>
      <c r="E3" s="2" t="inlineStr">
        <is>
          <t>Veículo</t>
        </is>
      </c>
      <c r="F3" s="2" t="inlineStr">
        <is>
          <t>Cidade</t>
        </is>
      </c>
      <c r="G3" s="2" t="inlineStr">
        <is>
          <t>Tipo de Serviço</t>
        </is>
      </c>
      <c r="H3" s="2" t="inlineStr">
        <is>
          <t>Preço Tabela</t>
        </is>
      </c>
      <c r="I3" s="2" t="inlineStr">
        <is>
          <t>Profissional</t>
        </is>
      </c>
      <c r="J3" s="2" t="inlineStr">
        <is>
          <t>Forma de Pagamento</t>
        </is>
      </c>
      <c r="K3" s="2" t="inlineStr">
        <is>
          <t>NF-e</t>
        </is>
      </c>
      <c r="L3" s="2" t="inlineStr">
        <is>
          <t>Valor Bruto</t>
        </is>
      </c>
      <c r="M3" s="2" t="inlineStr">
        <is>
          <t>Desconto (R$)</t>
        </is>
      </c>
      <c r="N3" s="2" t="inlineStr">
        <is>
          <t>Valor Líquido</t>
        </is>
      </c>
      <c r="O3" s="2" t="inlineStr">
        <is>
          <t>Recebido (S/N)</t>
        </is>
      </c>
      <c r="P3" s="2" t="inlineStr">
        <is>
          <t>Status</t>
        </is>
      </c>
      <c r="Q3" s="2" t="inlineStr">
        <is>
          <t>% Desconto</t>
        </is>
      </c>
      <c r="R3" s="2" t="inlineStr">
        <is>
          <t>Observações</t>
        </is>
      </c>
    </row>
    <row r="4">
      <c r="A4" s="3" t="inlineStr">
        <is>
          <t>15/01/2026</t>
        </is>
      </c>
      <c r="B4" s="4" t="inlineStr">
        <is>
          <t>OS-1001</t>
        </is>
      </c>
      <c r="C4" s="5" t="inlineStr">
        <is>
          <t>João Silva</t>
        </is>
      </c>
      <c r="D4" s="4" t="inlineStr">
        <is>
          <t>ABC1D23</t>
        </is>
      </c>
      <c r="E4" s="4" t="inlineStr">
        <is>
          <t>Onix</t>
        </is>
      </c>
      <c r="F4" s="4" t="inlineStr">
        <is>
          <t>São Paulo</t>
        </is>
      </c>
      <c r="G4" s="4" t="inlineStr">
        <is>
          <t>Simples</t>
        </is>
      </c>
      <c r="H4" s="6">
        <f>IFERROR(VLOOKUP(G4,Cadastro!A:B,2,FALSE),"")</f>
        <v/>
      </c>
      <c r="I4" s="4" t="inlineStr">
        <is>
          <t>Rafael Souza</t>
        </is>
      </c>
      <c r="J4" s="4" t="inlineStr">
        <is>
          <t>PIX</t>
        </is>
      </c>
      <c r="K4" s="4" t="n">
        <v>123456</v>
      </c>
      <c r="L4" s="7" t="n">
        <v>60</v>
      </c>
      <c r="M4" s="7" t="n">
        <v>0</v>
      </c>
      <c r="N4" s="6">
        <f>IF(OR(L4="",M4=""),"",L4-M4)</f>
        <v/>
      </c>
      <c r="O4" s="8" t="inlineStr">
        <is>
          <t>S</t>
        </is>
      </c>
      <c r="P4" s="4">
        <f>IF(O4="S","Recebido","Pendente")</f>
        <v/>
      </c>
      <c r="Q4" s="9">
        <f>IFERROR(M4/L4,0)</f>
        <v/>
      </c>
      <c r="R4" s="5" t="inlineStr">
        <is>
          <t>Lavagem com cera</t>
        </is>
      </c>
    </row>
    <row r="5">
      <c r="A5" s="10" t="inlineStr">
        <is>
          <t>22/01/2026</t>
        </is>
      </c>
      <c r="B5" s="11" t="inlineStr">
        <is>
          <t>OS-1002</t>
        </is>
      </c>
      <c r="C5" s="12" t="inlineStr">
        <is>
          <t>Maria Oliveira</t>
        </is>
      </c>
      <c r="D5" s="11" t="inlineStr">
        <is>
          <t>RJK4E56</t>
        </is>
      </c>
      <c r="E5" s="11" t="inlineStr">
        <is>
          <t>Corolla</t>
        </is>
      </c>
      <c r="F5" s="11" t="inlineStr">
        <is>
          <t>Rio de Janeiro</t>
        </is>
      </c>
      <c r="G5" s="11" t="inlineStr">
        <is>
          <t>Completa</t>
        </is>
      </c>
      <c r="H5" s="13">
        <f>IFERROR(VLOOKUP(G5,Cadastro!A:B,2,FALSE),"")</f>
        <v/>
      </c>
      <c r="I5" s="11" t="inlineStr">
        <is>
          <t>Marcos Lima</t>
        </is>
      </c>
      <c r="J5" s="11" t="inlineStr">
        <is>
          <t>Cartão de crédito</t>
        </is>
      </c>
      <c r="K5" s="11" t="n">
        <v>123457</v>
      </c>
      <c r="L5" s="7" t="n">
        <v>120</v>
      </c>
      <c r="M5" s="7" t="n">
        <v>10</v>
      </c>
      <c r="N5" s="13">
        <f>IF(OR(L5="",M5=""),"",L5-M5)</f>
        <v/>
      </c>
      <c r="O5" s="8" t="inlineStr">
        <is>
          <t>S</t>
        </is>
      </c>
      <c r="P5" s="11">
        <f>IF(O5="S","Recebido","Pendente")</f>
        <v/>
      </c>
      <c r="Q5" s="14">
        <f>IFERROR(M5/L5,0)</f>
        <v/>
      </c>
      <c r="R5" s="12" t="inlineStr">
        <is>
          <t>Cliente recorrente</t>
        </is>
      </c>
    </row>
    <row r="6">
      <c r="A6" s="3" t="inlineStr">
        <is>
          <t>05/02/2026</t>
        </is>
      </c>
      <c r="B6" s="4" t="inlineStr">
        <is>
          <t>OS-1003</t>
        </is>
      </c>
      <c r="C6" s="5" t="inlineStr">
        <is>
          <t>Pedro Santos</t>
        </is>
      </c>
      <c r="D6" s="4" t="inlineStr">
        <is>
          <t>MGB7F89</t>
        </is>
      </c>
      <c r="E6" s="4" t="inlineStr">
        <is>
          <t>Saveiro</t>
        </is>
      </c>
      <c r="F6" s="4" t="inlineStr">
        <is>
          <t>Belo Horizonte</t>
        </is>
      </c>
      <c r="G6" s="4" t="inlineStr">
        <is>
          <t>Premium</t>
        </is>
      </c>
      <c r="H6" s="6">
        <f>IFERROR(VLOOKUP(G6,Cadastro!A:B,2,FALSE),"")</f>
        <v/>
      </c>
      <c r="I6" s="4" t="inlineStr">
        <is>
          <t>Diego Martins</t>
        </is>
      </c>
      <c r="J6" s="4" t="inlineStr">
        <is>
          <t>Dinheiro</t>
        </is>
      </c>
      <c r="K6" s="4" t="inlineStr"/>
      <c r="L6" s="7" t="n">
        <v>180</v>
      </c>
      <c r="M6" s="7" t="n">
        <v>0</v>
      </c>
      <c r="N6" s="6">
        <f>IF(OR(L6="",M6=""),"",L6-M6)</f>
        <v/>
      </c>
      <c r="O6" s="8" t="inlineStr">
        <is>
          <t>N</t>
        </is>
      </c>
      <c r="P6" s="4">
        <f>IF(O6="S","Recebido","Pendente")</f>
        <v/>
      </c>
      <c r="Q6" s="9">
        <f>IFERROR(M6/L6,0)</f>
        <v/>
      </c>
      <c r="R6" s="5" t="inlineStr">
        <is>
          <t>Aguardando pagamento</t>
        </is>
      </c>
    </row>
    <row r="7">
      <c r="A7" s="10" t="inlineStr">
        <is>
          <t>12/02/2026</t>
        </is>
      </c>
      <c r="B7" s="11" t="inlineStr">
        <is>
          <t>OS-1004</t>
        </is>
      </c>
      <c r="C7" s="12" t="inlineStr">
        <is>
          <t>Ana Souza</t>
        </is>
      </c>
      <c r="D7" s="11" t="inlineStr">
        <is>
          <t>PRC3G12</t>
        </is>
      </c>
      <c r="E7" s="11" t="inlineStr">
        <is>
          <t>HB20</t>
        </is>
      </c>
      <c r="F7" s="11" t="inlineStr">
        <is>
          <t>Curitiba</t>
        </is>
      </c>
      <c r="G7" s="11" t="inlineStr">
        <is>
          <t>Higienização interna</t>
        </is>
      </c>
      <c r="H7" s="13">
        <f>IFERROR(VLOOKUP(G7,Cadastro!A:B,2,FALSE),"")</f>
        <v/>
      </c>
      <c r="I7" s="11" t="inlineStr">
        <is>
          <t>Fernanda Alves</t>
        </is>
      </c>
      <c r="J7" s="11" t="inlineStr">
        <is>
          <t>PIX</t>
        </is>
      </c>
      <c r="K7" s="11" t="n">
        <v>123458</v>
      </c>
      <c r="L7" s="7" t="n">
        <v>150</v>
      </c>
      <c r="M7" s="7" t="n">
        <v>0</v>
      </c>
      <c r="N7" s="13">
        <f>IF(OR(L7="",M7=""),"",L7-M7)</f>
        <v/>
      </c>
      <c r="O7" s="8" t="inlineStr">
        <is>
          <t>S</t>
        </is>
      </c>
      <c r="P7" s="11">
        <f>IF(O7="S","Recebido","Pendente")</f>
        <v/>
      </c>
      <c r="Q7" s="14">
        <f>IFERROR(M7/L7,0)</f>
        <v/>
      </c>
      <c r="R7" s="12" t="inlineStr">
        <is>
          <t>Interior com odor</t>
        </is>
      </c>
    </row>
    <row r="8">
      <c r="A8" s="3" t="inlineStr">
        <is>
          <t>28/02/2026</t>
        </is>
      </c>
      <c r="B8" s="4" t="inlineStr">
        <is>
          <t>OS-1005</t>
        </is>
      </c>
      <c r="C8" s="5" t="inlineStr">
        <is>
          <t>Carlos Pereira</t>
        </is>
      </c>
      <c r="D8" s="4" t="inlineStr">
        <is>
          <t>RSD9H34</t>
        </is>
      </c>
      <c r="E8" s="4" t="inlineStr">
        <is>
          <t>Ranger</t>
        </is>
      </c>
      <c r="F8" s="4" t="inlineStr">
        <is>
          <t>Porto Alegre</t>
        </is>
      </c>
      <c r="G8" s="4" t="inlineStr">
        <is>
          <t>Completa</t>
        </is>
      </c>
      <c r="H8" s="6">
        <f>IFERROR(VLOOKUP(G8,Cadastro!A:B,2,FALSE),"")</f>
        <v/>
      </c>
      <c r="I8" s="4" t="inlineStr">
        <is>
          <t>Marcos Lima</t>
        </is>
      </c>
      <c r="J8" s="4" t="inlineStr">
        <is>
          <t>Transferência</t>
        </is>
      </c>
      <c r="K8" s="4" t="n">
        <v>123459</v>
      </c>
      <c r="L8" s="7" t="n">
        <v>130</v>
      </c>
      <c r="M8" s="7" t="n">
        <v>5</v>
      </c>
      <c r="N8" s="6">
        <f>IF(OR(L8="",M8=""),"",L8-M8)</f>
        <v/>
      </c>
      <c r="O8" s="8" t="inlineStr">
        <is>
          <t>S</t>
        </is>
      </c>
      <c r="P8" s="4">
        <f>IF(O8="S","Recebido","Pendente")</f>
        <v/>
      </c>
      <c r="Q8" s="9">
        <f>IFERROR(M8/L8,0)</f>
        <v/>
      </c>
      <c r="R8" s="5" t="inlineStr">
        <is>
          <t>Lavagem veículo grande</t>
        </is>
      </c>
    </row>
    <row r="9">
      <c r="A9" s="10" t="inlineStr">
        <is>
          <t>10/03/2026</t>
        </is>
      </c>
      <c r="B9" s="11" t="inlineStr">
        <is>
          <t>OS-1006</t>
        </is>
      </c>
      <c r="C9" s="12" t="inlineStr">
        <is>
          <t>Juliana Costa</t>
        </is>
      </c>
      <c r="D9" s="11" t="inlineStr">
        <is>
          <t>BAE5I67</t>
        </is>
      </c>
      <c r="E9" s="11" t="inlineStr">
        <is>
          <t>Civic</t>
        </is>
      </c>
      <c r="F9" s="11" t="inlineStr">
        <is>
          <t>Salvador</t>
        </is>
      </c>
      <c r="G9" s="11" t="inlineStr">
        <is>
          <t>Simples</t>
        </is>
      </c>
      <c r="H9" s="13">
        <f>IFERROR(VLOOKUP(G9,Cadastro!A:B,2,FALSE),"")</f>
        <v/>
      </c>
      <c r="I9" s="11" t="inlineStr">
        <is>
          <t>Rafael Souza</t>
        </is>
      </c>
      <c r="J9" s="11" t="inlineStr">
        <is>
          <t>Cartão de débito</t>
        </is>
      </c>
      <c r="K9" s="11" t="n">
        <v>123460</v>
      </c>
      <c r="L9" s="7" t="n">
        <v>65</v>
      </c>
      <c r="M9" s="7" t="n">
        <v>0</v>
      </c>
      <c r="N9" s="13">
        <f>IF(OR(L9="",M9=""),"",L9-M9)</f>
        <v/>
      </c>
      <c r="O9" s="8" t="inlineStr">
        <is>
          <t>S</t>
        </is>
      </c>
      <c r="P9" s="11">
        <f>IF(O9="S","Recebido","Pendente")</f>
        <v/>
      </c>
      <c r="Q9" s="14">
        <f>IFERROR(M9/L9,0)</f>
        <v/>
      </c>
      <c r="R9" s="12" t="inlineStr"/>
    </row>
    <row r="10">
      <c r="A10" s="3" t="inlineStr">
        <is>
          <t>18/03/2026</t>
        </is>
      </c>
      <c r="B10" s="4" t="inlineStr">
        <is>
          <t>OS-1007</t>
        </is>
      </c>
      <c r="C10" s="5" t="inlineStr">
        <is>
          <t>Rafael Almeida</t>
        </is>
      </c>
      <c r="D10" s="4" t="inlineStr">
        <is>
          <t>PEF8J90</t>
        </is>
      </c>
      <c r="E10" s="4" t="inlineStr">
        <is>
          <t>Tracker</t>
        </is>
      </c>
      <c r="F10" s="4" t="inlineStr">
        <is>
          <t>Recife</t>
        </is>
      </c>
      <c r="G10" s="4" t="inlineStr">
        <is>
          <t>Premium</t>
        </is>
      </c>
      <c r="H10" s="6">
        <f>IFERROR(VLOOKUP(G10,Cadastro!A:B,2,FALSE),"")</f>
        <v/>
      </c>
      <c r="I10" s="4" t="inlineStr">
        <is>
          <t>Diego Martins</t>
        </is>
      </c>
      <c r="J10" s="4" t="inlineStr">
        <is>
          <t>PIX</t>
        </is>
      </c>
      <c r="K10" s="4" t="inlineStr"/>
      <c r="L10" s="7" t="n">
        <v>190</v>
      </c>
      <c r="M10" s="7" t="n">
        <v>0</v>
      </c>
      <c r="N10" s="6">
        <f>IF(OR(L10="",M10=""),"",L10-M10)</f>
        <v/>
      </c>
      <c r="O10" s="8" t="inlineStr">
        <is>
          <t>N</t>
        </is>
      </c>
      <c r="P10" s="4">
        <f>IF(O10="S","Recebido","Pendente")</f>
        <v/>
      </c>
      <c r="Q10" s="9">
        <f>IFERROR(M10/L10,0)</f>
        <v/>
      </c>
      <c r="R10" s="5" t="inlineStr">
        <is>
          <t>Cliente solicitou nota fiscal</t>
        </is>
      </c>
    </row>
    <row r="11">
      <c r="A11" s="10" t="inlineStr">
        <is>
          <t>02/04/2026</t>
        </is>
      </c>
      <c r="B11" s="11" t="inlineStr">
        <is>
          <t>OS-1008</t>
        </is>
      </c>
      <c r="C11" s="12" t="inlineStr">
        <is>
          <t>Camila Ferreira</t>
        </is>
      </c>
      <c r="D11" s="11" t="inlineStr">
        <is>
          <t>CEG2K45</t>
        </is>
      </c>
      <c r="E11" s="11" t="inlineStr">
        <is>
          <t>Creta</t>
        </is>
      </c>
      <c r="F11" s="11" t="inlineStr">
        <is>
          <t>Fortaleza</t>
        </is>
      </c>
      <c r="G11" s="11" t="inlineStr">
        <is>
          <t>Completa</t>
        </is>
      </c>
      <c r="H11" s="13">
        <f>IFERROR(VLOOKUP(G11,Cadastro!A:B,2,FALSE),"")</f>
        <v/>
      </c>
      <c r="I11" s="11" t="inlineStr">
        <is>
          <t>Fernanda Alves</t>
        </is>
      </c>
      <c r="J11" s="11" t="inlineStr">
        <is>
          <t>Cartão de crédito</t>
        </is>
      </c>
      <c r="K11" s="11" t="n">
        <v>123461</v>
      </c>
      <c r="L11" s="7" t="n">
        <v>125</v>
      </c>
      <c r="M11" s="7" t="n">
        <v>0</v>
      </c>
      <c r="N11" s="13">
        <f>IF(OR(L11="",M11=""),"",L11-M11)</f>
        <v/>
      </c>
      <c r="O11" s="8" t="inlineStr">
        <is>
          <t>S</t>
        </is>
      </c>
      <c r="P11" s="11">
        <f>IF(O11="S","Recebido","Pendente")</f>
        <v/>
      </c>
      <c r="Q11" s="14">
        <f>IFERROR(M11/L11,0)</f>
        <v/>
      </c>
      <c r="R11" s="12" t="inlineStr">
        <is>
          <t>Cliente recorrente</t>
        </is>
      </c>
    </row>
    <row r="12">
      <c r="A12" s="3" t="inlineStr">
        <is>
          <t>15/04/2026</t>
        </is>
      </c>
      <c r="B12" s="4" t="inlineStr">
        <is>
          <t>OS-1009</t>
        </is>
      </c>
      <c r="C12" s="5" t="inlineStr">
        <is>
          <t>Lucas Rodrigues</t>
        </is>
      </c>
      <c r="D12" s="4" t="inlineStr">
        <is>
          <t>DFH6L78</t>
        </is>
      </c>
      <c r="E12" s="4" t="inlineStr">
        <is>
          <t>Strada</t>
        </is>
      </c>
      <c r="F12" s="4" t="inlineStr">
        <is>
          <t>Brasília</t>
        </is>
      </c>
      <c r="G12" s="4" t="inlineStr">
        <is>
          <t>Simples</t>
        </is>
      </c>
      <c r="H12" s="6">
        <f>IFERROR(VLOOKUP(G12,Cadastro!A:B,2,FALSE),"")</f>
        <v/>
      </c>
      <c r="I12" s="4" t="inlineStr">
        <is>
          <t>Rafael Souza</t>
        </is>
      </c>
      <c r="J12" s="4" t="inlineStr">
        <is>
          <t>Dinheiro</t>
        </is>
      </c>
      <c r="K12" s="4" t="n">
        <v>123462</v>
      </c>
      <c r="L12" s="7" t="n">
        <v>60</v>
      </c>
      <c r="M12" s="7" t="n">
        <v>0</v>
      </c>
      <c r="N12" s="6">
        <f>IF(OR(L12="",M12=""),"",L12-M12)</f>
        <v/>
      </c>
      <c r="O12" s="8" t="inlineStr">
        <is>
          <t>S</t>
        </is>
      </c>
      <c r="P12" s="4">
        <f>IF(O12="S","Recebido","Pendente")</f>
        <v/>
      </c>
      <c r="Q12" s="9">
        <f>IFERROR(M12/L12,0)</f>
        <v/>
      </c>
      <c r="R12" s="5" t="inlineStr"/>
    </row>
    <row r="13">
      <c r="A13" s="10" t="inlineStr">
        <is>
          <t>30/04/2026</t>
        </is>
      </c>
      <c r="B13" s="11" t="inlineStr">
        <is>
          <t>OS-1010</t>
        </is>
      </c>
      <c r="C13" s="12" t="inlineStr">
        <is>
          <t>Fernanda Lima</t>
        </is>
      </c>
      <c r="D13" s="11" t="inlineStr">
        <is>
          <t>SPI1M23</t>
        </is>
      </c>
      <c r="E13" s="11" t="inlineStr">
        <is>
          <t>Tiggo 5X</t>
        </is>
      </c>
      <c r="F13" s="11" t="inlineStr">
        <is>
          <t>Campinas</t>
        </is>
      </c>
      <c r="G13" s="11" t="inlineStr">
        <is>
          <t>Higienização interna</t>
        </is>
      </c>
      <c r="H13" s="13">
        <f>IFERROR(VLOOKUP(G13,Cadastro!A:B,2,FALSE),"")</f>
        <v/>
      </c>
      <c r="I13" s="11" t="inlineStr">
        <is>
          <t>Fernanda Alves</t>
        </is>
      </c>
      <c r="J13" s="11" t="inlineStr">
        <is>
          <t>PIX</t>
        </is>
      </c>
      <c r="K13" s="11" t="n">
        <v>123463</v>
      </c>
      <c r="L13" s="7" t="n">
        <v>155</v>
      </c>
      <c r="M13" s="7" t="n">
        <v>15</v>
      </c>
      <c r="N13" s="13">
        <f>IF(OR(L13="",M13=""),"",L13-M13)</f>
        <v/>
      </c>
      <c r="O13" s="8" t="inlineStr">
        <is>
          <t>S</t>
        </is>
      </c>
      <c r="P13" s="11">
        <f>IF(O13="S","Recebido","Pendente")</f>
        <v/>
      </c>
      <c r="Q13" s="14">
        <f>IFERROR(M13/L13,0)</f>
        <v/>
      </c>
      <c r="R13" s="12" t="inlineStr">
        <is>
          <t>Lavagem com cera</t>
        </is>
      </c>
    </row>
    <row r="14">
      <c r="A14" s="15" t="n"/>
      <c r="B14" s="15" t="n"/>
      <c r="C14" s="15" t="inlineStr">
        <is>
          <t>TOTAIS</t>
        </is>
      </c>
      <c r="D14" s="15" t="n"/>
      <c r="E14" s="15" t="n"/>
      <c r="F14" s="15" t="n"/>
      <c r="G14" s="15" t="n"/>
      <c r="H14" s="15" t="n"/>
      <c r="I14" s="15" t="n"/>
      <c r="J14" s="15" t="n"/>
      <c r="K14" s="15" t="n"/>
      <c r="L14" s="16">
        <f>SUM(L4:L13)</f>
        <v/>
      </c>
      <c r="M14" s="16">
        <f>SUM(M4:M13)</f>
        <v/>
      </c>
      <c r="N14" s="16">
        <f>SUM(N4:N13)</f>
        <v/>
      </c>
      <c r="O14" s="15" t="n"/>
      <c r="P14" s="15" t="n"/>
      <c r="Q14" s="15" t="n"/>
      <c r="R14" s="15" t="n"/>
    </row>
  </sheetData>
  <mergeCells count="1">
    <mergeCell ref="A1:R1"/>
  </mergeCells>
  <conditionalFormatting sqref="N4:N13">
    <cfRule type="expression" priority="1" dxfId="0">
      <formula>AND(ISNUMBER(N4),N4&gt;0)</formula>
    </cfRule>
  </conditionalFormatting>
  <conditionalFormatting sqref="P4:P13">
    <cfRule type="expression" priority="2" dxfId="1">
      <formula>P4="Pendente"</formula>
    </cfRule>
  </conditionalFormatting>
  <dataValidations count="3">
    <dataValidation sqref="O4:O33" showErrorMessage="1" showInputMessage="1" allowBlank="1" type="list">
      <formula1>"S,N"</formula1>
    </dataValidation>
    <dataValidation sqref="G4:G33" showErrorMessage="1" showInputMessage="1" allowBlank="1" type="list">
      <formula1>"Simples,Completa,Premium,Higienização interna,Polimento rápido"</formula1>
    </dataValidation>
    <dataValidation sqref="J4:J33" showErrorMessage="1" showInputMessage="1" allowBlank="1" type="list">
      <formula1>"Dinheiro,PIX,Cartão de débito,Cartão de crédito,Transferência"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3" customWidth="1" min="3" max="3"/>
    <col width="20" customWidth="1" min="4" max="4"/>
    <col width="3" customWidth="1" min="5" max="5"/>
    <col width="18" customWidth="1" min="6" max="6"/>
    <col width="16" customWidth="1" min="7" max="7"/>
    <col width="13" customWidth="1" min="8" max="8"/>
  </cols>
  <sheetData>
    <row r="1" ht="30" customHeight="1">
      <c r="A1" s="1" t="inlineStr">
        <is>
          <t>CADASTROS DE APOIO</t>
        </is>
      </c>
    </row>
    <row r="2"/>
    <row r="3" ht="22" customHeight="1">
      <c r="A3" s="17" t="inlineStr">
        <is>
          <t>Tipo de Serviço</t>
        </is>
      </c>
      <c r="B3" s="17" t="inlineStr">
        <is>
          <t>Preço Sugerido (R$)</t>
        </is>
      </c>
      <c r="C3" s="17" t="n"/>
      <c r="D3" s="17" t="inlineStr">
        <is>
          <t>Forma de Pagamento</t>
        </is>
      </c>
      <c r="E3" s="17" t="n"/>
      <c r="F3" s="17" t="inlineStr">
        <is>
          <t>Profissional</t>
        </is>
      </c>
      <c r="G3" s="17" t="inlineStr">
        <is>
          <t>Cidade/Base</t>
        </is>
      </c>
      <c r="H3" s="17" t="inlineStr">
        <is>
          <t>Comissão %</t>
        </is>
      </c>
    </row>
    <row r="4">
      <c r="A4" s="5" t="inlineStr">
        <is>
          <t>Simples</t>
        </is>
      </c>
      <c r="B4" s="6" t="n">
        <v>60</v>
      </c>
      <c r="D4" s="5" t="inlineStr">
        <is>
          <t>Dinheiro</t>
        </is>
      </c>
      <c r="F4" s="5" t="inlineStr">
        <is>
          <t>Rafael Souza</t>
        </is>
      </c>
      <c r="G4" s="5" t="inlineStr">
        <is>
          <t>São Paulo</t>
        </is>
      </c>
      <c r="H4" s="9" t="n">
        <v>0.1</v>
      </c>
    </row>
    <row r="5">
      <c r="A5" s="12" t="inlineStr">
        <is>
          <t>Completa</t>
        </is>
      </c>
      <c r="B5" s="13" t="n">
        <v>120</v>
      </c>
      <c r="D5" s="12" t="inlineStr">
        <is>
          <t>PIX</t>
        </is>
      </c>
      <c r="F5" s="12" t="inlineStr">
        <is>
          <t>Marcos Lima</t>
        </is>
      </c>
      <c r="G5" s="12" t="inlineStr">
        <is>
          <t>Rio de Janeiro</t>
        </is>
      </c>
      <c r="H5" s="14" t="n">
        <v>0.12</v>
      </c>
    </row>
    <row r="6">
      <c r="A6" s="5" t="inlineStr">
        <is>
          <t>Premium</t>
        </is>
      </c>
      <c r="B6" s="6" t="n">
        <v>185</v>
      </c>
      <c r="D6" s="5" t="inlineStr">
        <is>
          <t>Cartão de débito</t>
        </is>
      </c>
      <c r="F6" s="5" t="inlineStr">
        <is>
          <t>Diego Martins</t>
        </is>
      </c>
      <c r="G6" s="5" t="inlineStr">
        <is>
          <t>Belo Horizonte</t>
        </is>
      </c>
      <c r="H6" s="9" t="n">
        <v>0.1</v>
      </c>
    </row>
    <row r="7">
      <c r="A7" s="12" t="inlineStr">
        <is>
          <t>Higienização interna</t>
        </is>
      </c>
      <c r="B7" s="13" t="n">
        <v>150</v>
      </c>
      <c r="D7" s="12" t="inlineStr">
        <is>
          <t>Cartão de crédito</t>
        </is>
      </c>
      <c r="F7" s="12" t="inlineStr">
        <is>
          <t>Fernanda Alves</t>
        </is>
      </c>
      <c r="G7" s="12" t="inlineStr">
        <is>
          <t>Curitiba</t>
        </is>
      </c>
      <c r="H7" s="14" t="n">
        <v>0.15</v>
      </c>
    </row>
    <row r="8">
      <c r="A8" s="5" t="inlineStr">
        <is>
          <t>Polimento rápido</t>
        </is>
      </c>
      <c r="B8" s="6" t="n">
        <v>90</v>
      </c>
      <c r="D8" s="5" t="inlineStr">
        <is>
          <t>Transferência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3" customWidth="1" min="3" max="3"/>
    <col width="3" customWidth="1" min="4" max="4"/>
    <col width="3" customWidth="1" min="5" max="5"/>
    <col width="3" customWidth="1" min="6" max="6"/>
  </cols>
  <sheetData>
    <row r="1" ht="30" customHeight="1">
      <c r="A1" s="1" t="inlineStr">
        <is>
          <t>DASHBOARD - CONTROLE DE LAVAGEM DE VEÍCULOS</t>
        </is>
      </c>
    </row>
    <row r="2"/>
    <row r="3">
      <c r="A3" s="18" t="inlineStr">
        <is>
          <t>INDICADORES PRINCIPAIS</t>
        </is>
      </c>
    </row>
    <row r="4">
      <c r="A4" s="19" t="inlineStr">
        <is>
          <t>Total de Lavagens</t>
        </is>
      </c>
      <c r="B4" s="4">
        <f>COUNTA(Lançamentos!A:A)-2</f>
        <v/>
      </c>
    </row>
    <row r="5">
      <c r="A5" s="20" t="inlineStr">
        <is>
          <t>Faturamento Bruto</t>
        </is>
      </c>
      <c r="B5" s="13">
        <f>SUM(Lançamentos!L:L)</f>
        <v/>
      </c>
    </row>
    <row r="6">
      <c r="A6" s="19" t="inlineStr">
        <is>
          <t>Desconto Total</t>
        </is>
      </c>
      <c r="B6" s="6">
        <f>SUM(Lançamentos!M:M)</f>
        <v/>
      </c>
    </row>
    <row r="7">
      <c r="A7" s="20" t="inlineStr">
        <is>
          <t>Faturamento Líquido</t>
        </is>
      </c>
      <c r="B7" s="13">
        <f>SUM(Lançamentos!N:N)</f>
        <v/>
      </c>
    </row>
    <row r="8">
      <c r="A8" s="19" t="inlineStr">
        <is>
          <t>Ticket Médio</t>
        </is>
      </c>
      <c r="B8" s="6">
        <f>IFERROR(AVERAGE(Lançamentos!N:N),0)</f>
        <v/>
      </c>
    </row>
    <row r="9">
      <c r="A9" s="20" t="inlineStr">
        <is>
          <t>Qtde. Pendentes</t>
        </is>
      </c>
      <c r="B9" s="11">
        <f>COUNTIF(Lançamentos!P:P,"Pendente")</f>
        <v/>
      </c>
    </row>
    <row r="10">
      <c r="A10" s="19" t="inlineStr">
        <is>
          <t>% de Recebimento</t>
        </is>
      </c>
      <c r="B10" s="9">
        <f>IFERROR(COUNTIF(Lançamentos!P:P,"Recebido")/(COUNTA(Lançamentos!A:A)-2),0)</f>
        <v/>
      </c>
    </row>
    <row r="11"/>
    <row r="12"/>
    <row r="13">
      <c r="A13" s="18" t="inlineStr">
        <is>
          <t>FATURAMENTO POR TIPO DE SERVIÇO</t>
        </is>
      </c>
    </row>
    <row r="14" ht="20" customHeight="1">
      <c r="A14" s="2" t="inlineStr">
        <is>
          <t>Tipo de Serviço</t>
        </is>
      </c>
      <c r="B14" s="2" t="inlineStr">
        <is>
          <t>Faturamento (R$)</t>
        </is>
      </c>
    </row>
    <row r="15">
      <c r="A15" s="5" t="inlineStr">
        <is>
          <t>Simples</t>
        </is>
      </c>
      <c r="B15" s="6">
        <f>SUMIF(Lançamentos!$G$4:$G$13,A15,Lançamentos!$N$4:$N$13)</f>
        <v/>
      </c>
    </row>
    <row r="16">
      <c r="A16" s="12" t="inlineStr">
        <is>
          <t>Completa</t>
        </is>
      </c>
      <c r="B16" s="13">
        <f>SUMIF(Lançamentos!$G$4:$G$13,A16,Lançamentos!$N$4:$N$13)</f>
        <v/>
      </c>
    </row>
    <row r="17">
      <c r="A17" s="5" t="inlineStr">
        <is>
          <t>Premium</t>
        </is>
      </c>
      <c r="B17" s="6">
        <f>SUMIF(Lançamentos!$G$4:$G$13,A17,Lançamentos!$N$4:$N$13)</f>
        <v/>
      </c>
    </row>
    <row r="18">
      <c r="A18" s="12" t="inlineStr">
        <is>
          <t>Higienização interna</t>
        </is>
      </c>
      <c r="B18" s="13">
        <f>SUMIF(Lançamentos!$G$4:$G$13,A18,Lançamentos!$N$4:$N$13)</f>
        <v/>
      </c>
    </row>
    <row r="19">
      <c r="A19" s="5" t="inlineStr">
        <is>
          <t>Polimento rápido</t>
        </is>
      </c>
      <c r="B19" s="6">
        <f>SUMIF(Lançamentos!$G$4:$G$13,A19,Lançamentos!$N$4:$N$13)</f>
        <v/>
      </c>
    </row>
    <row r="20"/>
    <row r="21">
      <c r="A21" s="18" t="inlineStr">
        <is>
          <t>PARTICIPAÇÃO POR FORMA DE PAGAMENTO</t>
        </is>
      </c>
    </row>
    <row r="22" ht="20" customHeight="1">
      <c r="A22" s="2" t="inlineStr">
        <is>
          <t>Forma de Pagamento</t>
        </is>
      </c>
      <c r="B22" s="2" t="inlineStr">
        <is>
          <t>Faturamento (R$)</t>
        </is>
      </c>
    </row>
    <row r="23">
      <c r="A23" s="5" t="inlineStr">
        <is>
          <t>Dinheiro</t>
        </is>
      </c>
      <c r="B23" s="6">
        <f>SUMIF(Lançamentos!$J$4:$J$13,A23,Lançamentos!$N$4:$N$13)</f>
        <v/>
      </c>
    </row>
    <row r="24">
      <c r="A24" s="12" t="inlineStr">
        <is>
          <t>PIX</t>
        </is>
      </c>
      <c r="B24" s="13">
        <f>SUMIF(Lançamentos!$J$4:$J$13,A24,Lançamentos!$N$4:$N$13)</f>
        <v/>
      </c>
    </row>
    <row r="25">
      <c r="A25" s="5" t="inlineStr">
        <is>
          <t>Cartão de débito</t>
        </is>
      </c>
      <c r="B25" s="6">
        <f>SUMIF(Lançamentos!$J$4:$J$13,A25,Lançamentos!$N$4:$N$13)</f>
        <v/>
      </c>
    </row>
    <row r="26">
      <c r="A26" s="12" t="inlineStr">
        <is>
          <t>Cartão de crédito</t>
        </is>
      </c>
      <c r="B26" s="13">
        <f>SUMIF(Lançamentos!$J$4:$J$13,A26,Lançamentos!$N$4:$N$13)</f>
        <v/>
      </c>
    </row>
    <row r="27">
      <c r="A27" s="5" t="inlineStr">
        <is>
          <t>Transferência</t>
        </is>
      </c>
      <c r="B27" s="6">
        <f>SUMIF(Lançamentos!$J$4:$J$13,A27,Lançamentos!$N$4:$N$13)</f>
        <v/>
      </c>
    </row>
    <row r="28"/>
    <row r="29">
      <c r="A29" s="18" t="inlineStr">
        <is>
          <t>EVOLUÇÃO DO FATURAMENTO LÍQUIDO</t>
        </is>
      </c>
    </row>
    <row r="30" ht="20" customHeight="1">
      <c r="A30" s="2" t="inlineStr">
        <is>
          <t>Data</t>
        </is>
      </c>
      <c r="B30" s="2" t="inlineStr">
        <is>
          <t>Valor Líquido (R$)</t>
        </is>
      </c>
    </row>
    <row r="31">
      <c r="A31" s="3">
        <f>Lançamentos!A4</f>
        <v/>
      </c>
      <c r="B31" s="6">
        <f>Lançamentos!N4</f>
        <v/>
      </c>
    </row>
    <row r="32">
      <c r="A32" s="10">
        <f>Lançamentos!A5</f>
        <v/>
      </c>
      <c r="B32" s="13">
        <f>Lançamentos!N5</f>
        <v/>
      </c>
    </row>
    <row r="33">
      <c r="A33" s="3">
        <f>Lançamentos!A6</f>
        <v/>
      </c>
      <c r="B33" s="6">
        <f>Lançamentos!N6</f>
        <v/>
      </c>
    </row>
    <row r="34">
      <c r="A34" s="10">
        <f>Lançamentos!A7</f>
        <v/>
      </c>
      <c r="B34" s="13">
        <f>Lançamentos!N7</f>
        <v/>
      </c>
    </row>
    <row r="35">
      <c r="A35" s="3">
        <f>Lançamentos!A8</f>
        <v/>
      </c>
      <c r="B35" s="6">
        <f>Lançamentos!N8</f>
        <v/>
      </c>
    </row>
    <row r="36">
      <c r="A36" s="10">
        <f>Lançamentos!A9</f>
        <v/>
      </c>
      <c r="B36" s="13">
        <f>Lançamentos!N9</f>
        <v/>
      </c>
    </row>
    <row r="37">
      <c r="A37" s="3">
        <f>Lançamentos!A10</f>
        <v/>
      </c>
      <c r="B37" s="6">
        <f>Lançamentos!N10</f>
        <v/>
      </c>
    </row>
    <row r="38">
      <c r="A38" s="10">
        <f>Lançamentos!A11</f>
        <v/>
      </c>
      <c r="B38" s="13">
        <f>Lançamentos!N11</f>
        <v/>
      </c>
    </row>
    <row r="39">
      <c r="A39" s="3">
        <f>Lançamentos!A12</f>
        <v/>
      </c>
      <c r="B39" s="6">
        <f>Lançamentos!N12</f>
        <v/>
      </c>
    </row>
    <row r="40">
      <c r="A40" s="10">
        <f>Lançamentos!A13</f>
        <v/>
      </c>
      <c r="B40" s="13">
        <f>Lançamentos!N13</f>
        <v/>
      </c>
    </row>
  </sheetData>
  <mergeCells count="5">
    <mergeCell ref="A1:F1"/>
    <mergeCell ref="A3:B3"/>
    <mergeCell ref="A13:B13"/>
    <mergeCell ref="A21:B21"/>
    <mergeCell ref="A29:B29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30" customHeight="1">
      <c r="A1" s="1" t="inlineStr">
        <is>
          <t>INSTRUÇÕES DE USO</t>
        </is>
      </c>
    </row>
    <row r="2"/>
    <row r="3" ht="45" customHeight="1">
      <c r="A3" s="21" t="inlineStr">
        <is>
          <t>Visão Geral</t>
        </is>
      </c>
      <c r="B3" s="22" t="inlineStr">
        <is>
          <t>Este arquivo controla os serviços de lavagem de veículos, com lançamentos, cadastros de apoio e um painel resumo com indicadores e gráficos.</t>
        </is>
      </c>
    </row>
    <row r="4" ht="45" customHeight="1">
      <c r="A4" s="21" t="inlineStr">
        <is>
          <t>Aba Lançamentos</t>
        </is>
      </c>
      <c r="B4" s="23" t="inlineStr">
        <is>
          <t>Registre cada atendimento: data, cliente, placa, veículo, tipo de serviço, profissional, forma de pagamento, valores e status de recebimento.</t>
        </is>
      </c>
    </row>
    <row r="5" ht="45" customHeight="1">
      <c r="A5" s="21" t="inlineStr">
        <is>
          <t>Campos editáveis</t>
        </is>
      </c>
      <c r="B5" s="22" t="inlineStr">
        <is>
          <t>As células com fundo amarelo claro (Valor Bruto, Desconto e Recebido S/N) devem ser preenchidas manualmente. As demais são calculadas automaticamente por fórmula.</t>
        </is>
      </c>
    </row>
    <row r="6" ht="45" customHeight="1">
      <c r="A6" s="21" t="inlineStr">
        <is>
          <t>Preço Tabela</t>
        </is>
      </c>
      <c r="B6" s="23" t="inlineStr">
        <is>
          <t>Busca automática do preço sugerido cadastrado na aba Cadastro, de acordo com o Tipo de Serviço selecionado (fórmula VLOOKUP).</t>
        </is>
      </c>
    </row>
    <row r="7" ht="45" customHeight="1">
      <c r="A7" s="21" t="inlineStr">
        <is>
          <t>Valor Líquido e Status</t>
        </is>
      </c>
      <c r="B7" s="22" t="inlineStr">
        <is>
          <t>O Valor Líquido é calculado como Valor Bruto menos Desconto. O Status muda para 'Recebido' quando o campo Recebido (S/N) for preenchido com 'S'.</t>
        </is>
      </c>
    </row>
    <row r="8" ht="45" customHeight="1">
      <c r="A8" s="21" t="inlineStr">
        <is>
          <t>Aba Cadastro</t>
        </is>
      </c>
      <c r="B8" s="23" t="inlineStr">
        <is>
          <t>Contém as tabelas de apoio: tipos de serviço e preços sugeridos, formas de pagamento aceitas e cadastro de profissionais com cidade/base e comissão.</t>
        </is>
      </c>
    </row>
    <row r="9" ht="45" customHeight="1">
      <c r="A9" s="21" t="inlineStr">
        <is>
          <t>Aba Resumo</t>
        </is>
      </c>
      <c r="B9" s="22" t="inlineStr">
        <is>
          <t>Apresenta os indicadores principais (faturamento, ticket médio, pendências) e três gráficos: faturamento por tipo de serviço, participação por forma de pagamento e evolução do faturamento líquido.</t>
        </is>
      </c>
    </row>
    <row r="10" ht="45" customHeight="1">
      <c r="A10" s="21" t="inlineStr">
        <is>
          <t>Listas suspensas</t>
        </is>
      </c>
      <c r="B10" s="23" t="inlineStr">
        <is>
          <t>Os campos Tipo de Serviço, Forma de Pagamento e Recebido (S/N) possuem validação de dados com lista suspensa para evitar erros de digitação.</t>
        </is>
      </c>
    </row>
    <row r="11" ht="45" customHeight="1">
      <c r="A11" s="21" t="inlineStr">
        <is>
          <t>Boas práticas</t>
        </is>
      </c>
      <c r="B11" s="22" t="inlineStr">
        <is>
          <t>Sempre lance os atendimentos no mesmo dia, confira o status de recebimento regularmente e utilize a aba Resumo para acompanhar a performance do negócio.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2026-07-14T03:16:22Z</dcterms:created>
  <dcterms:modified xmlns:dcterms="http://purl.org/dc/terms/" xmlns:xsi="http://www.w3.org/2001/XMLSchema-instance" xsi:type="dcterms:W3CDTF">2026-07-14T03:16:22Z</dcterms:modified>
</cp:coreProperties>
</file>