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oque" sheetId="1" state="visible" r:id="rId1"/>
    <sheet xmlns:r="http://schemas.openxmlformats.org/officeDocument/2006/relationships" name="Movimentações" sheetId="2" state="visible" r:id="rId2"/>
    <sheet xmlns:r="http://schemas.openxmlformats.org/officeDocument/2006/relationships" name="Dashboard" sheetId="3" state="visible" r:id="rId3"/>
  </sheets>
  <definedNames>
    <definedName name="_xlnm._FilterDatabase" localSheetId="0" hidden="1">'Estoque'!$A$1:$T$101</definedName>
    <definedName name="_xlnm._FilterDatabase" localSheetId="1" hidden="1">'Movimentações'!$A$1:$K$101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%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"/>
      <i val="1"/>
      <color rgb="000F172A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 Display"/>
      <b val="1"/>
      <color rgb="00111827"/>
      <sz val="14"/>
    </font>
  </fonts>
  <fills count="8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E0F2FE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1" fontId="2" fillId="3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left" vertical="center" wrapText="1"/>
    </xf>
    <xf numFmtId="165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5" fontId="3" fillId="5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center" vertical="center" wrapText="1"/>
    </xf>
    <xf numFmtId="1" fontId="6" fillId="7" borderId="1" applyAlignment="1" pivotButton="0" quotePrefix="0" xfId="0">
      <alignment horizontal="center" vertical="center" wrapText="1"/>
    </xf>
    <xf numFmtId="166" fontId="6" fillId="7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991B1B"/>
        <sz val="10"/>
      </font>
      <fill>
        <patternFill patternType="solid">
          <fgColor rgb="00FEE2E2"/>
        </patternFill>
      </fill>
    </dxf>
    <dxf>
      <font>
        <name val="Aptos"/>
        <b val="1"/>
        <color rgb="00166534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em estoque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'Dashboard'!C10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'Dashboard'!$A$11:$A$19</f>
            </numRef>
          </cat>
          <val>
            <numRef>
              <f>'Dashboard'!$C$11:$C$19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estoque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 do estoque</a:t>
            </a:r>
          </a:p>
        </rich>
      </tx>
    </title>
    <plotArea>
      <pieChart>
        <varyColors val="1"/>
        <ser>
          <idx val="0"/>
          <order val="0"/>
          <tx>
            <strRef>
              <f>'Dashboard'!F10</f>
            </strRef>
          </tx>
          <spPr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'Dashboard'!$E$11:$E$13</f>
            </numRef>
          </cat>
          <val>
            <numRef>
              <f>'Dashboard'!$F$11:$F$13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Entradas versus saídas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'Dashboard'!I10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'Dashboard'!$H$11:$H$19</f>
            </numRef>
          </cat>
          <val>
            <numRef>
              <f>'Dashboard'!$I$11:$I$19</f>
            </numRef>
          </val>
        </ser>
        <ser>
          <idx val="1"/>
          <order val="1"/>
          <tx>
            <strRef>
              <f>'Dashboard'!J10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solidFill>
                <a:srgbClr val="991B1B"/>
              </a:solidFill>
              <a:prstDash val="solid"/>
            </a:ln>
          </spPr>
          <cat>
            <numRef>
              <f>'Dashboard'!$H$11:$H$19</f>
            </numRef>
          </cat>
          <val>
            <numRef>
              <f>'Dashboard'!$J$11:$J$19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21</row>
      <rowOff>0</rowOff>
    </from>
    <ext cx="43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15</col>
      <colOff>0</colOff>
      <row>21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6B6D4"/>
    <outlinePr summaryBelow="1" summaryRight="1"/>
    <pageSetUpPr/>
  </sheetPr>
  <dimension ref="A1:T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1" customWidth="1" min="2" max="2"/>
    <col width="16" customWidth="1" min="3" max="3"/>
    <col width="13" customWidth="1" min="4" max="4"/>
    <col width="28" customWidth="1" min="5" max="5"/>
    <col width="22" customWidth="1" min="6" max="6"/>
    <col width="13" customWidth="1" min="7" max="7"/>
    <col width="16" customWidth="1" min="8" max="8"/>
    <col width="16" customWidth="1" min="9" max="9"/>
    <col width="16" customWidth="1" min="10" max="10"/>
    <col width="16" customWidth="1" min="11" max="11"/>
    <col width="13" customWidth="1" min="12" max="12"/>
    <col width="13" customWidth="1" min="13" max="13"/>
    <col width="15" customWidth="1" min="14" max="14"/>
    <col width="16" customWidth="1" min="15" max="15"/>
    <col width="19" customWidth="1" min="16" max="16"/>
    <col width="17" customWidth="1" min="17" max="17"/>
    <col width="19" customWidth="1" min="18" max="18"/>
    <col width="25" customWidth="1" min="19" max="19"/>
    <col width="20" customWidth="1" min="20" max="20"/>
  </cols>
  <sheetData>
    <row r="1" ht="32" customHeight="1">
      <c r="A1" s="1" t="inlineStr">
        <is>
          <t>Código</t>
        </is>
      </c>
      <c r="B1" s="1" t="inlineStr">
        <is>
          <t>Produto</t>
        </is>
      </c>
      <c r="C1" s="1" t="inlineStr">
        <is>
          <t>Categoria</t>
        </is>
      </c>
      <c r="D1" s="1" t="inlineStr">
        <is>
          <t>Unidade</t>
        </is>
      </c>
      <c r="E1" s="1" t="inlineStr">
        <is>
          <t>Fornecedor</t>
        </is>
      </c>
      <c r="F1" s="1" t="inlineStr">
        <is>
          <t>CNPJ do fornecedor</t>
        </is>
      </c>
      <c r="G1" s="1" t="inlineStr">
        <is>
          <t>Lote</t>
        </is>
      </c>
      <c r="H1" s="1" t="inlineStr">
        <is>
          <t>Data de validade</t>
        </is>
      </c>
      <c r="I1" s="1" t="inlineStr">
        <is>
          <t>Estoque mínimo</t>
        </is>
      </c>
      <c r="J1" s="1" t="inlineStr">
        <is>
          <t>Estoque máximo</t>
        </is>
      </c>
      <c r="K1" s="1" t="inlineStr">
        <is>
          <t>Estoque inicial</t>
        </is>
      </c>
      <c r="L1" s="1" t="inlineStr">
        <is>
          <t>Entradas</t>
        </is>
      </c>
      <c r="M1" s="1" t="inlineStr">
        <is>
          <t>Saídas</t>
        </is>
      </c>
      <c r="N1" s="1" t="inlineStr">
        <is>
          <t>Estoque atual</t>
        </is>
      </c>
      <c r="O1" s="1" t="inlineStr">
        <is>
          <t>Custo unitário</t>
        </is>
      </c>
      <c r="P1" s="1" t="inlineStr">
        <is>
          <t>Valor em estoque</t>
        </is>
      </c>
      <c r="Q1" s="1" t="inlineStr">
        <is>
          <t>Dias para vencer</t>
        </is>
      </c>
      <c r="R1" s="1" t="inlineStr">
        <is>
          <t>Status do estoque</t>
        </is>
      </c>
      <c r="S1" s="1" t="inlineStr">
        <is>
          <t>Status da validade</t>
        </is>
      </c>
      <c r="T1" s="1" t="inlineStr">
        <is>
          <t>Última atualização</t>
        </is>
      </c>
    </row>
    <row r="2">
      <c r="A2" s="2" t="inlineStr">
        <is>
          <t>ALM-001</t>
        </is>
      </c>
      <c r="B2" s="3" t="inlineStr">
        <is>
          <t>Arroz agulhinha 5 kg</t>
        </is>
      </c>
      <c r="C2" s="2" t="inlineStr">
        <is>
          <t>Grãos</t>
        </is>
      </c>
      <c r="D2" s="2" t="inlineStr">
        <is>
          <t>Pacote</t>
        </is>
      </c>
      <c r="E2" s="3" t="inlineStr">
        <is>
          <t>Mercearia Brasil</t>
        </is>
      </c>
      <c r="F2" s="2" t="inlineStr">
        <is>
          <t>12.345.678/0001-10</t>
        </is>
      </c>
      <c r="G2" s="2" t="inlineStr">
        <is>
          <t>LT-2601</t>
        </is>
      </c>
      <c r="H2" s="4" t="n">
        <v>46280</v>
      </c>
      <c r="I2" s="5" t="n">
        <v>40</v>
      </c>
      <c r="J2" s="5" t="n">
        <v>150</v>
      </c>
      <c r="K2" s="5" t="n">
        <v>45</v>
      </c>
      <c r="L2" s="6">
        <f>IF(A2="","",SUMIF('Movimentações'!$C$2:$C$101,A2,'Movimentações'!$F$2:$F$101))</f>
        <v/>
      </c>
      <c r="M2" s="6">
        <f>IF(A2="","",SUMIF('Movimentações'!$C$2:$C$101,A2,'Movimentações'!$G$2:$G$101))</f>
        <v/>
      </c>
      <c r="N2" s="6">
        <f>IF(A2="","",K2+L2-M2)</f>
        <v/>
      </c>
      <c r="O2" s="7" t="n">
        <v>18.9</v>
      </c>
      <c r="P2" s="8">
        <f>IF(A2="","",IFERROR(N2*O2,0))</f>
        <v/>
      </c>
      <c r="Q2" s="6">
        <f>IF(OR(A2="",H2=""),"",IFERROR(H2-TODAY(),""))</f>
        <v/>
      </c>
      <c r="R2" s="9">
        <f>IF(OR(A2="",N2="",I2="",J2=""),"",IF(N2&lt;=I2,"Repor",IF(N2&gt;=J2,"Acima do máximo","Normal")))</f>
        <v/>
      </c>
      <c r="S2" s="9">
        <f>IF(OR(A2="",H2=""),"",IFERROR(IF(H2&lt;TODAY(),"Vencido",IF(H2-TODAY()&lt;=30,"Vence em até 30 dias","Válido")),"Data inválida"))</f>
        <v/>
      </c>
      <c r="T2" s="4" t="n">
        <v>46075</v>
      </c>
    </row>
    <row r="3">
      <c r="A3" s="2" t="inlineStr">
        <is>
          <t>ALM-002</t>
        </is>
      </c>
      <c r="B3" s="3" t="inlineStr">
        <is>
          <t>Feijão carioca 1 kg</t>
        </is>
      </c>
      <c r="C3" s="2" t="inlineStr">
        <is>
          <t>Grãos</t>
        </is>
      </c>
      <c r="D3" s="2" t="inlineStr">
        <is>
          <t>Pacote</t>
        </is>
      </c>
      <c r="E3" s="3" t="inlineStr">
        <is>
          <t>Distribuidora Paulista</t>
        </is>
      </c>
      <c r="F3" s="2" t="inlineStr">
        <is>
          <t>23.456.789/0001-21</t>
        </is>
      </c>
      <c r="G3" s="2" t="inlineStr">
        <is>
          <t>LT-2602</t>
        </is>
      </c>
      <c r="H3" s="4" t="n">
        <v>46285</v>
      </c>
      <c r="I3" s="5" t="n">
        <v>25</v>
      </c>
      <c r="J3" s="5" t="n">
        <v>140</v>
      </c>
      <c r="K3" s="5" t="n">
        <v>70</v>
      </c>
      <c r="L3" s="10">
        <f>IF(A3="","",SUMIF('Movimentações'!$C$2:$C$101,A3,'Movimentações'!$F$2:$F$101))</f>
        <v/>
      </c>
      <c r="M3" s="10">
        <f>IF(A3="","",SUMIF('Movimentações'!$C$2:$C$101,A3,'Movimentações'!$G$2:$G$101))</f>
        <v/>
      </c>
      <c r="N3" s="10">
        <f>IF(A3="","",K3+L3-M3)</f>
        <v/>
      </c>
      <c r="O3" s="7" t="n">
        <v>8.699999999999999</v>
      </c>
      <c r="P3" s="11">
        <f>IF(A3="","",IFERROR(N3*O3,0))</f>
        <v/>
      </c>
      <c r="Q3" s="10">
        <f>IF(OR(A3="",H3=""),"",IFERROR(H3-TODAY(),""))</f>
        <v/>
      </c>
      <c r="R3" s="12">
        <f>IF(OR(A3="",N3="",I3="",J3=""),"",IF(N3&lt;=I3,"Repor",IF(N3&gt;=J3,"Acima do máximo","Normal")))</f>
        <v/>
      </c>
      <c r="S3" s="12">
        <f>IF(OR(A3="",H3=""),"",IFERROR(IF(H3&lt;TODAY(),"Vencido",IF(H3-TODAY()&lt;=30,"Vence em até 30 dias","Válido")),"Data inválida"))</f>
        <v/>
      </c>
      <c r="T3" s="4" t="n">
        <v>46027</v>
      </c>
    </row>
    <row r="4">
      <c r="A4" s="2" t="inlineStr">
        <is>
          <t>ALM-003</t>
        </is>
      </c>
      <c r="B4" s="3" t="inlineStr">
        <is>
          <t>Macarrão espaguete 500 g</t>
        </is>
      </c>
      <c r="C4" s="2" t="inlineStr">
        <is>
          <t>Massas</t>
        </is>
      </c>
      <c r="D4" s="2" t="inlineStr">
        <is>
          <t>Pacote</t>
        </is>
      </c>
      <c r="E4" s="3" t="inlineStr">
        <is>
          <t>Alimentos Sul</t>
        </is>
      </c>
      <c r="F4" s="2" t="inlineStr">
        <is>
          <t>34.567.890/0001-32</t>
        </is>
      </c>
      <c r="G4" s="2" t="inlineStr">
        <is>
          <t>LT-2603</t>
        </is>
      </c>
      <c r="H4" s="4" t="n">
        <v>46299</v>
      </c>
      <c r="I4" s="5" t="n">
        <v>20</v>
      </c>
      <c r="J4" s="5" t="n">
        <v>90</v>
      </c>
      <c r="K4" s="5" t="n">
        <v>65</v>
      </c>
      <c r="L4" s="6">
        <f>IF(A4="","",SUMIF('Movimentações'!$C$2:$C$101,A4,'Movimentações'!$F$2:$F$101))</f>
        <v/>
      </c>
      <c r="M4" s="6">
        <f>IF(A4="","",SUMIF('Movimentações'!$C$2:$C$101,A4,'Movimentações'!$G$2:$G$101))</f>
        <v/>
      </c>
      <c r="N4" s="6">
        <f>IF(A4="","",K4+L4-M4)</f>
        <v/>
      </c>
      <c r="O4" s="7" t="n">
        <v>5.4</v>
      </c>
      <c r="P4" s="8">
        <f>IF(A4="","",IFERROR(N4*O4,0))</f>
        <v/>
      </c>
      <c r="Q4" s="6">
        <f>IF(OR(A4="",H4=""),"",IFERROR(H4-TODAY(),""))</f>
        <v/>
      </c>
      <c r="R4" s="9">
        <f>IF(OR(A4="",N4="",I4="",J4=""),"",IF(N4&lt;=I4,"Repor",IF(N4&gt;=J4,"Acima do máximo","Normal")))</f>
        <v/>
      </c>
      <c r="S4" s="9">
        <f>IF(OR(A4="",H4=""),"",IFERROR(IF(H4&lt;TODAY(),"Vencido",IF(H4-TODAY()&lt;=30,"Vence em até 30 dias","Válido")),"Data inválida"))</f>
        <v/>
      </c>
      <c r="T4" s="4" t="n">
        <v>46053</v>
      </c>
    </row>
    <row r="5">
      <c r="A5" s="2" t="inlineStr">
        <is>
          <t>ALM-004</t>
        </is>
      </c>
      <c r="B5" s="3" t="inlineStr">
        <is>
          <t>Óleo de soja 900 ml</t>
        </is>
      </c>
      <c r="C5" s="2" t="inlineStr">
        <is>
          <t>Óleos</t>
        </is>
      </c>
      <c r="D5" s="2" t="inlineStr">
        <is>
          <t>Garrafa</t>
        </is>
      </c>
      <c r="E5" s="3" t="inlineStr">
        <is>
          <t>Atacadista Nordeste</t>
        </is>
      </c>
      <c r="F5" s="2" t="inlineStr">
        <is>
          <t>45.678.901/0001-43</t>
        </is>
      </c>
      <c r="G5" s="2" t="inlineStr">
        <is>
          <t>LT-2604</t>
        </is>
      </c>
      <c r="H5" s="4" t="n">
        <v>46320</v>
      </c>
      <c r="I5" s="5" t="n">
        <v>30</v>
      </c>
      <c r="J5" s="5" t="n">
        <v>120</v>
      </c>
      <c r="K5" s="5" t="n">
        <v>110</v>
      </c>
      <c r="L5" s="10">
        <f>IF(A5="","",SUMIF('Movimentações'!$C$2:$C$101,A5,'Movimentações'!$F$2:$F$101))</f>
        <v/>
      </c>
      <c r="M5" s="10">
        <f>IF(A5="","",SUMIF('Movimentações'!$C$2:$C$101,A5,'Movimentações'!$G$2:$G$101))</f>
        <v/>
      </c>
      <c r="N5" s="10">
        <f>IF(A5="","",K5+L5-M5)</f>
        <v/>
      </c>
      <c r="O5" s="7" t="n">
        <v>8.300000000000001</v>
      </c>
      <c r="P5" s="11">
        <f>IF(A5="","",IFERROR(N5*O5,0))</f>
        <v/>
      </c>
      <c r="Q5" s="10">
        <f>IF(OR(A5="",H5=""),"",IFERROR(H5-TODAY(),""))</f>
        <v/>
      </c>
      <c r="R5" s="12">
        <f>IF(OR(A5="",N5="",I5="",J5=""),"",IF(N5&lt;=I5,"Repor",IF(N5&gt;=J5,"Acima do máximo","Normal")))</f>
        <v/>
      </c>
      <c r="S5" s="12">
        <f>IF(OR(A5="",H5=""),"",IFERROR(IF(H5&lt;TODAY(),"Vencido",IF(H5-TODAY()&lt;=30,"Vence em até 30 dias","Válido")),"Data inválida"))</f>
        <v/>
      </c>
      <c r="T5" s="4" t="n">
        <v>46102</v>
      </c>
    </row>
    <row r="6">
      <c r="A6" s="2" t="inlineStr">
        <is>
          <t>ALM-005</t>
        </is>
      </c>
      <c r="B6" s="3" t="inlineStr">
        <is>
          <t>Açúcar refinado 1 kg</t>
        </is>
      </c>
      <c r="C6" s="2" t="inlineStr">
        <is>
          <t>Açúcares</t>
        </is>
      </c>
      <c r="D6" s="2" t="inlineStr">
        <is>
          <t>Pacote</t>
        </is>
      </c>
      <c r="E6" s="3" t="inlineStr">
        <is>
          <t>Doce Sabor Distribuidora</t>
        </is>
      </c>
      <c r="F6" s="2" t="inlineStr">
        <is>
          <t>56.789.012/0001-54</t>
        </is>
      </c>
      <c r="G6" s="2" t="inlineStr">
        <is>
          <t>LT-2605</t>
        </is>
      </c>
      <c r="H6" s="4" t="n">
        <v>46356</v>
      </c>
      <c r="I6" s="5" t="n">
        <v>30</v>
      </c>
      <c r="J6" s="5" t="n">
        <v>130</v>
      </c>
      <c r="K6" s="5" t="n">
        <v>95</v>
      </c>
      <c r="L6" s="6">
        <f>IF(A6="","",SUMIF('Movimentações'!$C$2:$C$101,A6,'Movimentações'!$F$2:$F$101))</f>
        <v/>
      </c>
      <c r="M6" s="6">
        <f>IF(A6="","",SUMIF('Movimentações'!$C$2:$C$101,A6,'Movimentações'!$G$2:$G$101))</f>
        <v/>
      </c>
      <c r="N6" s="6">
        <f>IF(A6="","",K6+L6-M6)</f>
        <v/>
      </c>
      <c r="O6" s="7" t="n">
        <v>4.8</v>
      </c>
      <c r="P6" s="8">
        <f>IF(A6="","",IFERROR(N6*O6,0))</f>
        <v/>
      </c>
      <c r="Q6" s="6">
        <f>IF(OR(A6="",H6=""),"",IFERROR(H6-TODAY(),""))</f>
        <v/>
      </c>
      <c r="R6" s="9">
        <f>IF(OR(A6="",N6="",I6="",J6=""),"",IF(N6&lt;=I6,"Repor",IF(N6&gt;=J6,"Acima do máximo","Normal")))</f>
        <v/>
      </c>
      <c r="S6" s="9">
        <f>IF(OR(A6="",H6=""),"",IFERROR(IF(H6&lt;TODAY(),"Vencido",IF(H6-TODAY()&lt;=30,"Vence em até 30 dias","Válido")),"Data inválida"))</f>
        <v/>
      </c>
      <c r="T6" s="4" t="n">
        <v>46131</v>
      </c>
    </row>
    <row r="7">
      <c r="A7" s="2" t="inlineStr">
        <is>
          <t>ALM-006</t>
        </is>
      </c>
      <c r="B7" s="3" t="inlineStr">
        <is>
          <t>Café torrado 500 g</t>
        </is>
      </c>
      <c r="C7" s="2" t="inlineStr">
        <is>
          <t>Cafés</t>
        </is>
      </c>
      <c r="D7" s="2" t="inlineStr">
        <is>
          <t>Pacote</t>
        </is>
      </c>
      <c r="E7" s="3" t="inlineStr">
        <is>
          <t>Café Minas</t>
        </is>
      </c>
      <c r="F7" s="2" t="inlineStr">
        <is>
          <t>67.890.123/0001-65</t>
        </is>
      </c>
      <c r="G7" s="2" t="inlineStr">
        <is>
          <t>LT-2606</t>
        </is>
      </c>
      <c r="H7" s="4" t="n">
        <v>46373</v>
      </c>
      <c r="I7" s="5" t="n">
        <v>15</v>
      </c>
      <c r="J7" s="5" t="n">
        <v>80</v>
      </c>
      <c r="K7" s="5" t="n">
        <v>60</v>
      </c>
      <c r="L7" s="10">
        <f>IF(A7="","",SUMIF('Movimentações'!$C$2:$C$101,A7,'Movimentações'!$F$2:$F$101))</f>
        <v/>
      </c>
      <c r="M7" s="10">
        <f>IF(A7="","",SUMIF('Movimentações'!$C$2:$C$101,A7,'Movimentações'!$G$2:$G$101))</f>
        <v/>
      </c>
      <c r="N7" s="10">
        <f>IF(A7="","",K7+L7-M7)</f>
        <v/>
      </c>
      <c r="O7" s="7" t="n">
        <v>17.9</v>
      </c>
      <c r="P7" s="11">
        <f>IF(A7="","",IFERROR(N7*O7,0))</f>
        <v/>
      </c>
      <c r="Q7" s="10">
        <f>IF(OR(A7="",H7=""),"",IFERROR(H7-TODAY(),""))</f>
        <v/>
      </c>
      <c r="R7" s="12">
        <f>IF(OR(A7="",N7="",I7="",J7=""),"",IF(N7&lt;=I7,"Repor",IF(N7&gt;=J7,"Acima do máximo","Normal")))</f>
        <v/>
      </c>
      <c r="S7" s="12">
        <f>IF(OR(A7="",H7=""),"",IFERROR(IF(H7&lt;TODAY(),"Vencido",IF(H7-TODAY()&lt;=30,"Vence em até 30 dias","Válido")),"Data inválida"))</f>
        <v/>
      </c>
      <c r="T7" s="4" t="n">
        <v>46158</v>
      </c>
    </row>
    <row r="8">
      <c r="A8" s="2" t="inlineStr">
        <is>
          <t>ALM-007</t>
        </is>
      </c>
      <c r="B8" s="3" t="inlineStr">
        <is>
          <t>Leite integral 1 L</t>
        </is>
      </c>
      <c r="C8" s="2" t="inlineStr">
        <is>
          <t>Laticínios</t>
        </is>
      </c>
      <c r="D8" s="2" t="inlineStr">
        <is>
          <t>Litro</t>
        </is>
      </c>
      <c r="E8" s="3" t="inlineStr">
        <is>
          <t>Laticínios Serra</t>
        </is>
      </c>
      <c r="F8" s="2" t="inlineStr">
        <is>
          <t>78.901.234/0001-76</t>
        </is>
      </c>
      <c r="G8" s="2" t="inlineStr">
        <is>
          <t>LT-2607</t>
        </is>
      </c>
      <c r="H8" s="4" t="n">
        <v>46253</v>
      </c>
      <c r="I8" s="5" t="n">
        <v>20</v>
      </c>
      <c r="J8" s="5" t="n">
        <v>100</v>
      </c>
      <c r="K8" s="5" t="n">
        <v>32</v>
      </c>
      <c r="L8" s="6">
        <f>IF(A8="","",SUMIF('Movimentações'!$C$2:$C$101,A8,'Movimentações'!$F$2:$F$101))</f>
        <v/>
      </c>
      <c r="M8" s="6">
        <f>IF(A8="","",SUMIF('Movimentações'!$C$2:$C$101,A8,'Movimentações'!$G$2:$G$101))</f>
        <v/>
      </c>
      <c r="N8" s="6">
        <f>IF(A8="","",K8+L8-M8)</f>
        <v/>
      </c>
      <c r="O8" s="7" t="n">
        <v>6.8</v>
      </c>
      <c r="P8" s="8">
        <f>IF(A8="","",IFERROR(N8*O8,0))</f>
        <v/>
      </c>
      <c r="Q8" s="6">
        <f>IF(OR(A8="",H8=""),"",IFERROR(H8-TODAY(),""))</f>
        <v/>
      </c>
      <c r="R8" s="9">
        <f>IF(OR(A8="",N8="",I8="",J8=""),"",IF(N8&lt;=I8,"Repor",IF(N8&gt;=J8,"Acima do máximo","Normal")))</f>
        <v/>
      </c>
      <c r="S8" s="9">
        <f>IF(OR(A8="",H8=""),"",IFERROR(IF(H8&lt;TODAY(),"Vencido",IF(H8-TODAY()&lt;=30,"Vence em até 30 dias","Válido")),"Data inválida"))</f>
        <v/>
      </c>
      <c r="T8" s="4" t="n">
        <v>46186</v>
      </c>
    </row>
    <row r="9">
      <c r="A9" s="2" t="inlineStr">
        <is>
          <t>ALM-008</t>
        </is>
      </c>
      <c r="B9" s="3" t="inlineStr">
        <is>
          <t>Farinha de trigo 1 kg</t>
        </is>
      </c>
      <c r="C9" s="2" t="inlineStr">
        <is>
          <t>Farinha</t>
        </is>
      </c>
      <c r="D9" s="2" t="inlineStr">
        <is>
          <t>Pacote</t>
        </is>
      </c>
      <c r="E9" s="3" t="inlineStr">
        <is>
          <t>Moinho Nacional</t>
        </is>
      </c>
      <c r="F9" s="2" t="inlineStr">
        <is>
          <t>89.012.345/0001-87</t>
        </is>
      </c>
      <c r="G9" s="2" t="inlineStr">
        <is>
          <t>LT-2608</t>
        </is>
      </c>
      <c r="H9" s="4" t="n">
        <v>46328</v>
      </c>
      <c r="I9" s="5" t="n">
        <v>40</v>
      </c>
      <c r="J9" s="5" t="n">
        <v>160</v>
      </c>
      <c r="K9" s="5" t="n">
        <v>135</v>
      </c>
      <c r="L9" s="10">
        <f>IF(A9="","",SUMIF('Movimentações'!$C$2:$C$101,A9,'Movimentações'!$F$2:$F$101))</f>
        <v/>
      </c>
      <c r="M9" s="10">
        <f>IF(A9="","",SUMIF('Movimentações'!$C$2:$C$101,A9,'Movimentações'!$G$2:$G$101))</f>
        <v/>
      </c>
      <c r="N9" s="10">
        <f>IF(A9="","",K9+L9-M9)</f>
        <v/>
      </c>
      <c r="O9" s="7" t="n">
        <v>5.2</v>
      </c>
      <c r="P9" s="11">
        <f>IF(A9="","",IFERROR(N9*O9,0))</f>
        <v/>
      </c>
      <c r="Q9" s="10">
        <f>IF(OR(A9="",H9=""),"",IFERROR(H9-TODAY(),""))</f>
        <v/>
      </c>
      <c r="R9" s="12">
        <f>IF(OR(A9="",N9="",I9="",J9=""),"",IF(N9&lt;=I9,"Repor",IF(N9&gt;=J9,"Acima do máximo","Normal")))</f>
        <v/>
      </c>
      <c r="S9" s="12">
        <f>IF(OR(A9="",H9=""),"",IFERROR(IF(H9&lt;TODAY(),"Vencido",IF(H9-TODAY()&lt;=30,"Vence em até 30 dias","Válido")),"Data inválida"))</f>
        <v/>
      </c>
      <c r="T9" s="4" t="n">
        <v>46212</v>
      </c>
    </row>
    <row r="10">
      <c r="A10" s="2" t="inlineStr">
        <is>
          <t>ALM-009</t>
        </is>
      </c>
      <c r="B10" s="3" t="inlineStr">
        <is>
          <t>Molho de tomate 340 g</t>
        </is>
      </c>
      <c r="C10" s="2" t="inlineStr">
        <is>
          <t>Conservas</t>
        </is>
      </c>
      <c r="D10" s="2" t="inlineStr">
        <is>
          <t>Unidade</t>
        </is>
      </c>
      <c r="E10" s="3" t="inlineStr">
        <is>
          <t>Sabores do Brasil</t>
        </is>
      </c>
      <c r="F10" s="2" t="inlineStr">
        <is>
          <t>90.123.456/0001-98</t>
        </is>
      </c>
      <c r="G10" s="2" t="inlineStr">
        <is>
          <t>LT-2609</t>
        </is>
      </c>
      <c r="H10" s="4" t="n">
        <v>46272</v>
      </c>
      <c r="I10" s="5" t="n">
        <v>25</v>
      </c>
      <c r="J10" s="5" t="n">
        <v>110</v>
      </c>
      <c r="K10" s="5" t="n">
        <v>75</v>
      </c>
      <c r="L10" s="6">
        <f>IF(A10="","",SUMIF('Movimentações'!$C$2:$C$101,A10,'Movimentações'!$F$2:$F$101))</f>
        <v/>
      </c>
      <c r="M10" s="6">
        <f>IF(A10="","",SUMIF('Movimentações'!$C$2:$C$101,A10,'Movimentações'!$G$2:$G$101))</f>
        <v/>
      </c>
      <c r="N10" s="6">
        <f>IF(A10="","",K10+L10-M10)</f>
        <v/>
      </c>
      <c r="O10" s="7" t="n">
        <v>3.8</v>
      </c>
      <c r="P10" s="8">
        <f>IF(A10="","",IFERROR(N10*O10,0))</f>
        <v/>
      </c>
      <c r="Q10" s="6">
        <f>IF(OR(A10="",H10=""),"",IFERROR(H10-TODAY(),""))</f>
        <v/>
      </c>
      <c r="R10" s="9">
        <f>IF(OR(A10="",N10="",I10="",J10=""),"",IF(N10&lt;=I10,"Repor",IF(N10&gt;=J10,"Acima do máximo","Normal")))</f>
        <v/>
      </c>
      <c r="S10" s="9">
        <f>IF(OR(A10="",H10=""),"",IFERROR(IF(H10&lt;TODAY(),"Vencido",IF(H10-TODAY()&lt;=30,"Vence em até 30 dias","Válido")),"Data inválida"))</f>
        <v/>
      </c>
      <c r="T10" s="4" t="n">
        <v>46243</v>
      </c>
    </row>
    <row r="11">
      <c r="A11" s="2" t="inlineStr">
        <is>
          <t>ALM-010</t>
        </is>
      </c>
      <c r="B11" s="3" t="inlineStr">
        <is>
          <t>Frango congelado 1 kg</t>
        </is>
      </c>
      <c r="C11" s="2" t="inlineStr">
        <is>
          <t>Proteínas</t>
        </is>
      </c>
      <c r="D11" s="2" t="inlineStr">
        <is>
          <t>Quilograma</t>
        </is>
      </c>
      <c r="E11" s="3" t="inlineStr">
        <is>
          <t>Proteínas Brasil</t>
        </is>
      </c>
      <c r="F11" s="2" t="inlineStr">
        <is>
          <t>01.234.567/0001-09</t>
        </is>
      </c>
      <c r="G11" s="2" t="inlineStr">
        <is>
          <t>LT-2610</t>
        </is>
      </c>
      <c r="H11" s="4" t="n">
        <v>46291</v>
      </c>
      <c r="I11" s="5" t="n">
        <v>50</v>
      </c>
      <c r="J11" s="5" t="n">
        <v>140</v>
      </c>
      <c r="K11" s="5" t="n">
        <v>55</v>
      </c>
      <c r="L11" s="10">
        <f>IF(A11="","",SUMIF('Movimentações'!$C$2:$C$101,A11,'Movimentações'!$F$2:$F$101))</f>
        <v/>
      </c>
      <c r="M11" s="10">
        <f>IF(A11="","",SUMIF('Movimentações'!$C$2:$C$101,A11,'Movimentações'!$G$2:$G$101))</f>
        <v/>
      </c>
      <c r="N11" s="10">
        <f>IF(A11="","",K11+L11-M11)</f>
        <v/>
      </c>
      <c r="O11" s="7" t="n">
        <v>24.9</v>
      </c>
      <c r="P11" s="11">
        <f>IF(A11="","",IFERROR(N11*O11,0))</f>
        <v/>
      </c>
      <c r="Q11" s="10">
        <f>IF(OR(A11="",H11=""),"",IFERROR(H11-TODAY(),""))</f>
        <v/>
      </c>
      <c r="R11" s="12">
        <f>IF(OR(A11="",N11="",I11="",J11=""),"",IF(N11&lt;=I11,"Repor",IF(N11&gt;=J11,"Acima do máximo","Normal")))</f>
        <v/>
      </c>
      <c r="S11" s="12">
        <f>IF(OR(A11="",H11=""),"",IFERROR(IF(H11&lt;TODAY(),"Vencido",IF(H11-TODAY()&lt;=30,"Vence em até 30 dias","Válido")),"Data inválida"))</f>
        <v/>
      </c>
      <c r="T11" s="4" t="n">
        <v>46273</v>
      </c>
    </row>
    <row r="12">
      <c r="A12" s="2" t="n"/>
      <c r="B12" s="3" t="n"/>
      <c r="C12" s="2" t="n"/>
      <c r="D12" s="2" t="n"/>
      <c r="E12" s="3" t="n"/>
      <c r="F12" s="2" t="n"/>
      <c r="G12" s="2" t="n"/>
      <c r="H12" s="4" t="n"/>
      <c r="I12" s="5" t="n"/>
      <c r="J12" s="5" t="n"/>
      <c r="K12" s="5" t="n"/>
      <c r="L12" s="6">
        <f>IF(A12="","",SUMIF('Movimentações'!$C$2:$C$101,A12,'Movimentações'!$F$2:$F$101))</f>
        <v/>
      </c>
      <c r="M12" s="6">
        <f>IF(A12="","",SUMIF('Movimentações'!$C$2:$C$101,A12,'Movimentações'!$G$2:$G$101))</f>
        <v/>
      </c>
      <c r="N12" s="6">
        <f>IF(A12="","",K12+L12-M12)</f>
        <v/>
      </c>
      <c r="O12" s="7" t="n"/>
      <c r="P12" s="8">
        <f>IF(A12="","",IFERROR(N12*O12,0))</f>
        <v/>
      </c>
      <c r="Q12" s="6">
        <f>IF(OR(A12="",H12=""),"",IFERROR(H12-TODAY(),""))</f>
        <v/>
      </c>
      <c r="R12" s="9">
        <f>IF(OR(A12="",N12="",I12="",J12=""),"",IF(N12&lt;=I12,"Repor",IF(N12&gt;=J12,"Acima do máximo","Normal")))</f>
        <v/>
      </c>
      <c r="S12" s="9">
        <f>IF(OR(A12="",H12=""),"",IFERROR(IF(H12&lt;TODAY(),"Vencido",IF(H12-TODAY()&lt;=30,"Vence em até 30 dias","Válido")),"Data inválida"))</f>
        <v/>
      </c>
      <c r="T12" s="4" t="n"/>
    </row>
    <row r="13">
      <c r="A13" s="2" t="n"/>
      <c r="B13" s="3" t="n"/>
      <c r="C13" s="2" t="n"/>
      <c r="D13" s="2" t="n"/>
      <c r="E13" s="3" t="n"/>
      <c r="F13" s="2" t="n"/>
      <c r="G13" s="2" t="n"/>
      <c r="H13" s="4" t="n"/>
      <c r="I13" s="5" t="n"/>
      <c r="J13" s="5" t="n"/>
      <c r="K13" s="5" t="n"/>
      <c r="L13" s="10">
        <f>IF(A13="","",SUMIF('Movimentações'!$C$2:$C$101,A13,'Movimentações'!$F$2:$F$101))</f>
        <v/>
      </c>
      <c r="M13" s="10">
        <f>IF(A13="","",SUMIF('Movimentações'!$C$2:$C$101,A13,'Movimentações'!$G$2:$G$101))</f>
        <v/>
      </c>
      <c r="N13" s="10">
        <f>IF(A13="","",K13+L13-M13)</f>
        <v/>
      </c>
      <c r="O13" s="7" t="n"/>
      <c r="P13" s="11">
        <f>IF(A13="","",IFERROR(N13*O13,0))</f>
        <v/>
      </c>
      <c r="Q13" s="10">
        <f>IF(OR(A13="",H13=""),"",IFERROR(H13-TODAY(),""))</f>
        <v/>
      </c>
      <c r="R13" s="12">
        <f>IF(OR(A13="",N13="",I13="",J13=""),"",IF(N13&lt;=I13,"Repor",IF(N13&gt;=J13,"Acima do máximo","Normal")))</f>
        <v/>
      </c>
      <c r="S13" s="12">
        <f>IF(OR(A13="",H13=""),"",IFERROR(IF(H13&lt;TODAY(),"Vencido",IF(H13-TODAY()&lt;=30,"Vence em até 30 dias","Válido")),"Data inválida"))</f>
        <v/>
      </c>
      <c r="T13" s="4" t="n"/>
    </row>
    <row r="14">
      <c r="A14" s="2" t="n"/>
      <c r="B14" s="3" t="n"/>
      <c r="C14" s="2" t="n"/>
      <c r="D14" s="2" t="n"/>
      <c r="E14" s="3" t="n"/>
      <c r="F14" s="2" t="n"/>
      <c r="G14" s="2" t="n"/>
      <c r="H14" s="4" t="n"/>
      <c r="I14" s="5" t="n"/>
      <c r="J14" s="5" t="n"/>
      <c r="K14" s="5" t="n"/>
      <c r="L14" s="6">
        <f>IF(A14="","",SUMIF('Movimentações'!$C$2:$C$101,A14,'Movimentações'!$F$2:$F$101))</f>
        <v/>
      </c>
      <c r="M14" s="6">
        <f>IF(A14="","",SUMIF('Movimentações'!$C$2:$C$101,A14,'Movimentações'!$G$2:$G$101))</f>
        <v/>
      </c>
      <c r="N14" s="6">
        <f>IF(A14="","",K14+L14-M14)</f>
        <v/>
      </c>
      <c r="O14" s="7" t="n"/>
      <c r="P14" s="8">
        <f>IF(A14="","",IFERROR(N14*O14,0))</f>
        <v/>
      </c>
      <c r="Q14" s="6">
        <f>IF(OR(A14="",H14=""),"",IFERROR(H14-TODAY(),""))</f>
        <v/>
      </c>
      <c r="R14" s="9">
        <f>IF(OR(A14="",N14="",I14="",J14=""),"",IF(N14&lt;=I14,"Repor",IF(N14&gt;=J14,"Acima do máximo","Normal")))</f>
        <v/>
      </c>
      <c r="S14" s="9">
        <f>IF(OR(A14="",H14=""),"",IFERROR(IF(H14&lt;TODAY(),"Vencido",IF(H14-TODAY()&lt;=30,"Vence em até 30 dias","Válido")),"Data inválida"))</f>
        <v/>
      </c>
      <c r="T14" s="4" t="n"/>
    </row>
    <row r="15">
      <c r="A15" s="2" t="n"/>
      <c r="B15" s="3" t="n"/>
      <c r="C15" s="2" t="n"/>
      <c r="D15" s="2" t="n"/>
      <c r="E15" s="3" t="n"/>
      <c r="F15" s="2" t="n"/>
      <c r="G15" s="2" t="n"/>
      <c r="H15" s="4" t="n"/>
      <c r="I15" s="5" t="n"/>
      <c r="J15" s="5" t="n"/>
      <c r="K15" s="5" t="n"/>
      <c r="L15" s="10">
        <f>IF(A15="","",SUMIF('Movimentações'!$C$2:$C$101,A15,'Movimentações'!$F$2:$F$101))</f>
        <v/>
      </c>
      <c r="M15" s="10">
        <f>IF(A15="","",SUMIF('Movimentações'!$C$2:$C$101,A15,'Movimentações'!$G$2:$G$101))</f>
        <v/>
      </c>
      <c r="N15" s="10">
        <f>IF(A15="","",K15+L15-M15)</f>
        <v/>
      </c>
      <c r="O15" s="7" t="n"/>
      <c r="P15" s="11">
        <f>IF(A15="","",IFERROR(N15*O15,0))</f>
        <v/>
      </c>
      <c r="Q15" s="10">
        <f>IF(OR(A15="",H15=""),"",IFERROR(H15-TODAY(),""))</f>
        <v/>
      </c>
      <c r="R15" s="12">
        <f>IF(OR(A15="",N15="",I15="",J15=""),"",IF(N15&lt;=I15,"Repor",IF(N15&gt;=J15,"Acima do máximo","Normal")))</f>
        <v/>
      </c>
      <c r="S15" s="12">
        <f>IF(OR(A15="",H15=""),"",IFERROR(IF(H15&lt;TODAY(),"Vencido",IF(H15-TODAY()&lt;=30,"Vence em até 30 dias","Válido")),"Data inválida"))</f>
        <v/>
      </c>
      <c r="T15" s="4" t="n"/>
    </row>
    <row r="16">
      <c r="A16" s="2" t="n"/>
      <c r="B16" s="3" t="n"/>
      <c r="C16" s="2" t="n"/>
      <c r="D16" s="2" t="n"/>
      <c r="E16" s="3" t="n"/>
      <c r="F16" s="2" t="n"/>
      <c r="G16" s="2" t="n"/>
      <c r="H16" s="4" t="n"/>
      <c r="I16" s="5" t="n"/>
      <c r="J16" s="5" t="n"/>
      <c r="K16" s="5" t="n"/>
      <c r="L16" s="6">
        <f>IF(A16="","",SUMIF('Movimentações'!$C$2:$C$101,A16,'Movimentações'!$F$2:$F$101))</f>
        <v/>
      </c>
      <c r="M16" s="6">
        <f>IF(A16="","",SUMIF('Movimentações'!$C$2:$C$101,A16,'Movimentações'!$G$2:$G$101))</f>
        <v/>
      </c>
      <c r="N16" s="6">
        <f>IF(A16="","",K16+L16-M16)</f>
        <v/>
      </c>
      <c r="O16" s="7" t="n"/>
      <c r="P16" s="8">
        <f>IF(A16="","",IFERROR(N16*O16,0))</f>
        <v/>
      </c>
      <c r="Q16" s="6">
        <f>IF(OR(A16="",H16=""),"",IFERROR(H16-TODAY(),""))</f>
        <v/>
      </c>
      <c r="R16" s="9">
        <f>IF(OR(A16="",N16="",I16="",J16=""),"",IF(N16&lt;=I16,"Repor",IF(N16&gt;=J16,"Acima do máximo","Normal")))</f>
        <v/>
      </c>
      <c r="S16" s="9">
        <f>IF(OR(A16="",H16=""),"",IFERROR(IF(H16&lt;TODAY(),"Vencido",IF(H16-TODAY()&lt;=30,"Vence em até 30 dias","Válido")),"Data inválida"))</f>
        <v/>
      </c>
      <c r="T16" s="4" t="n"/>
    </row>
    <row r="17">
      <c r="A17" s="2" t="n"/>
      <c r="B17" s="3" t="n"/>
      <c r="C17" s="2" t="n"/>
      <c r="D17" s="2" t="n"/>
      <c r="E17" s="3" t="n"/>
      <c r="F17" s="2" t="n"/>
      <c r="G17" s="2" t="n"/>
      <c r="H17" s="4" t="n"/>
      <c r="I17" s="5" t="n"/>
      <c r="J17" s="5" t="n"/>
      <c r="K17" s="5" t="n"/>
      <c r="L17" s="10">
        <f>IF(A17="","",SUMIF('Movimentações'!$C$2:$C$101,A17,'Movimentações'!$F$2:$F$101))</f>
        <v/>
      </c>
      <c r="M17" s="10">
        <f>IF(A17="","",SUMIF('Movimentações'!$C$2:$C$101,A17,'Movimentações'!$G$2:$G$101))</f>
        <v/>
      </c>
      <c r="N17" s="10">
        <f>IF(A17="","",K17+L17-M17)</f>
        <v/>
      </c>
      <c r="O17" s="7" t="n"/>
      <c r="P17" s="11">
        <f>IF(A17="","",IFERROR(N17*O17,0))</f>
        <v/>
      </c>
      <c r="Q17" s="10">
        <f>IF(OR(A17="",H17=""),"",IFERROR(H17-TODAY(),""))</f>
        <v/>
      </c>
      <c r="R17" s="12">
        <f>IF(OR(A17="",N17="",I17="",J17=""),"",IF(N17&lt;=I17,"Repor",IF(N17&gt;=J17,"Acima do máximo","Normal")))</f>
        <v/>
      </c>
      <c r="S17" s="12">
        <f>IF(OR(A17="",H17=""),"",IFERROR(IF(H17&lt;TODAY(),"Vencido",IF(H17-TODAY()&lt;=30,"Vence em até 30 dias","Válido")),"Data inválida"))</f>
        <v/>
      </c>
      <c r="T17" s="4" t="n"/>
    </row>
    <row r="18">
      <c r="A18" s="2" t="n"/>
      <c r="B18" s="3" t="n"/>
      <c r="C18" s="2" t="n"/>
      <c r="D18" s="2" t="n"/>
      <c r="E18" s="3" t="n"/>
      <c r="F18" s="2" t="n"/>
      <c r="G18" s="2" t="n"/>
      <c r="H18" s="4" t="n"/>
      <c r="I18" s="5" t="n"/>
      <c r="J18" s="5" t="n"/>
      <c r="K18" s="5" t="n"/>
      <c r="L18" s="6">
        <f>IF(A18="","",SUMIF('Movimentações'!$C$2:$C$101,A18,'Movimentações'!$F$2:$F$101))</f>
        <v/>
      </c>
      <c r="M18" s="6">
        <f>IF(A18="","",SUMIF('Movimentações'!$C$2:$C$101,A18,'Movimentações'!$G$2:$G$101))</f>
        <v/>
      </c>
      <c r="N18" s="6">
        <f>IF(A18="","",K18+L18-M18)</f>
        <v/>
      </c>
      <c r="O18" s="7" t="n"/>
      <c r="P18" s="8">
        <f>IF(A18="","",IFERROR(N18*O18,0))</f>
        <v/>
      </c>
      <c r="Q18" s="6">
        <f>IF(OR(A18="",H18=""),"",IFERROR(H18-TODAY(),""))</f>
        <v/>
      </c>
      <c r="R18" s="9">
        <f>IF(OR(A18="",N18="",I18="",J18=""),"",IF(N18&lt;=I18,"Repor",IF(N18&gt;=J18,"Acima do máximo","Normal")))</f>
        <v/>
      </c>
      <c r="S18" s="9">
        <f>IF(OR(A18="",H18=""),"",IFERROR(IF(H18&lt;TODAY(),"Vencido",IF(H18-TODAY()&lt;=30,"Vence em até 30 dias","Válido")),"Data inválida"))</f>
        <v/>
      </c>
      <c r="T18" s="4" t="n"/>
    </row>
    <row r="19">
      <c r="A19" s="2" t="n"/>
      <c r="B19" s="3" t="n"/>
      <c r="C19" s="2" t="n"/>
      <c r="D19" s="2" t="n"/>
      <c r="E19" s="3" t="n"/>
      <c r="F19" s="2" t="n"/>
      <c r="G19" s="2" t="n"/>
      <c r="H19" s="4" t="n"/>
      <c r="I19" s="5" t="n"/>
      <c r="J19" s="5" t="n"/>
      <c r="K19" s="5" t="n"/>
      <c r="L19" s="10">
        <f>IF(A19="","",SUMIF('Movimentações'!$C$2:$C$101,A19,'Movimentações'!$F$2:$F$101))</f>
        <v/>
      </c>
      <c r="M19" s="10">
        <f>IF(A19="","",SUMIF('Movimentações'!$C$2:$C$101,A19,'Movimentações'!$G$2:$G$101))</f>
        <v/>
      </c>
      <c r="N19" s="10">
        <f>IF(A19="","",K19+L19-M19)</f>
        <v/>
      </c>
      <c r="O19" s="7" t="n"/>
      <c r="P19" s="11">
        <f>IF(A19="","",IFERROR(N19*O19,0))</f>
        <v/>
      </c>
      <c r="Q19" s="10">
        <f>IF(OR(A19="",H19=""),"",IFERROR(H19-TODAY(),""))</f>
        <v/>
      </c>
      <c r="R19" s="12">
        <f>IF(OR(A19="",N19="",I19="",J19=""),"",IF(N19&lt;=I19,"Repor",IF(N19&gt;=J19,"Acima do máximo","Normal")))</f>
        <v/>
      </c>
      <c r="S19" s="12">
        <f>IF(OR(A19="",H19=""),"",IFERROR(IF(H19&lt;TODAY(),"Vencido",IF(H19-TODAY()&lt;=30,"Vence em até 30 dias","Válido")),"Data inválida"))</f>
        <v/>
      </c>
      <c r="T19" s="4" t="n"/>
    </row>
    <row r="20">
      <c r="A20" s="2" t="n"/>
      <c r="B20" s="3" t="n"/>
      <c r="C20" s="2" t="n"/>
      <c r="D20" s="2" t="n"/>
      <c r="E20" s="3" t="n"/>
      <c r="F20" s="2" t="n"/>
      <c r="G20" s="2" t="n"/>
      <c r="H20" s="4" t="n"/>
      <c r="I20" s="5" t="n"/>
      <c r="J20" s="5" t="n"/>
      <c r="K20" s="5" t="n"/>
      <c r="L20" s="6">
        <f>IF(A20="","",SUMIF('Movimentações'!$C$2:$C$101,A20,'Movimentações'!$F$2:$F$101))</f>
        <v/>
      </c>
      <c r="M20" s="6">
        <f>IF(A20="","",SUMIF('Movimentações'!$C$2:$C$101,A20,'Movimentações'!$G$2:$G$101))</f>
        <v/>
      </c>
      <c r="N20" s="6">
        <f>IF(A20="","",K20+L20-M20)</f>
        <v/>
      </c>
      <c r="O20" s="7" t="n"/>
      <c r="P20" s="8">
        <f>IF(A20="","",IFERROR(N20*O20,0))</f>
        <v/>
      </c>
      <c r="Q20" s="6">
        <f>IF(OR(A20="",H20=""),"",IFERROR(H20-TODAY(),""))</f>
        <v/>
      </c>
      <c r="R20" s="9">
        <f>IF(OR(A20="",N20="",I20="",J20=""),"",IF(N20&lt;=I20,"Repor",IF(N20&gt;=J20,"Acima do máximo","Normal")))</f>
        <v/>
      </c>
      <c r="S20" s="9">
        <f>IF(OR(A20="",H20=""),"",IFERROR(IF(H20&lt;TODAY(),"Vencido",IF(H20-TODAY()&lt;=30,"Vence em até 30 dias","Válido")),"Data inválida"))</f>
        <v/>
      </c>
      <c r="T20" s="4" t="n"/>
    </row>
    <row r="21">
      <c r="A21" s="2" t="n"/>
      <c r="B21" s="3" t="n"/>
      <c r="C21" s="2" t="n"/>
      <c r="D21" s="2" t="n"/>
      <c r="E21" s="3" t="n"/>
      <c r="F21" s="2" t="n"/>
      <c r="G21" s="2" t="n"/>
      <c r="H21" s="4" t="n"/>
      <c r="I21" s="5" t="n"/>
      <c r="J21" s="5" t="n"/>
      <c r="K21" s="5" t="n"/>
      <c r="L21" s="10">
        <f>IF(A21="","",SUMIF('Movimentações'!$C$2:$C$101,A21,'Movimentações'!$F$2:$F$101))</f>
        <v/>
      </c>
      <c r="M21" s="10">
        <f>IF(A21="","",SUMIF('Movimentações'!$C$2:$C$101,A21,'Movimentações'!$G$2:$G$101))</f>
        <v/>
      </c>
      <c r="N21" s="10">
        <f>IF(A21="","",K21+L21-M21)</f>
        <v/>
      </c>
      <c r="O21" s="7" t="n"/>
      <c r="P21" s="11">
        <f>IF(A21="","",IFERROR(N21*O21,0))</f>
        <v/>
      </c>
      <c r="Q21" s="10">
        <f>IF(OR(A21="",H21=""),"",IFERROR(H21-TODAY(),""))</f>
        <v/>
      </c>
      <c r="R21" s="12">
        <f>IF(OR(A21="",N21="",I21="",J21=""),"",IF(N21&lt;=I21,"Repor",IF(N21&gt;=J21,"Acima do máximo","Normal")))</f>
        <v/>
      </c>
      <c r="S21" s="12">
        <f>IF(OR(A21="",H21=""),"",IFERROR(IF(H21&lt;TODAY(),"Vencido",IF(H21-TODAY()&lt;=30,"Vence em até 30 dias","Válido")),"Data inválida"))</f>
        <v/>
      </c>
      <c r="T21" s="4" t="n"/>
    </row>
    <row r="22">
      <c r="A22" s="2" t="n"/>
      <c r="B22" s="3" t="n"/>
      <c r="C22" s="2" t="n"/>
      <c r="D22" s="2" t="n"/>
      <c r="E22" s="3" t="n"/>
      <c r="F22" s="2" t="n"/>
      <c r="G22" s="2" t="n"/>
      <c r="H22" s="4" t="n"/>
      <c r="I22" s="5" t="n"/>
      <c r="J22" s="5" t="n"/>
      <c r="K22" s="5" t="n"/>
      <c r="L22" s="6">
        <f>IF(A22="","",SUMIF('Movimentações'!$C$2:$C$101,A22,'Movimentações'!$F$2:$F$101))</f>
        <v/>
      </c>
      <c r="M22" s="6">
        <f>IF(A22="","",SUMIF('Movimentações'!$C$2:$C$101,A22,'Movimentações'!$G$2:$G$101))</f>
        <v/>
      </c>
      <c r="N22" s="6">
        <f>IF(A22="","",K22+L22-M22)</f>
        <v/>
      </c>
      <c r="O22" s="7" t="n"/>
      <c r="P22" s="8">
        <f>IF(A22="","",IFERROR(N22*O22,0))</f>
        <v/>
      </c>
      <c r="Q22" s="6">
        <f>IF(OR(A22="",H22=""),"",IFERROR(H22-TODAY(),""))</f>
        <v/>
      </c>
      <c r="R22" s="9">
        <f>IF(OR(A22="",N22="",I22="",J22=""),"",IF(N22&lt;=I22,"Repor",IF(N22&gt;=J22,"Acima do máximo","Normal")))</f>
        <v/>
      </c>
      <c r="S22" s="9">
        <f>IF(OR(A22="",H22=""),"",IFERROR(IF(H22&lt;TODAY(),"Vencido",IF(H22-TODAY()&lt;=30,"Vence em até 30 dias","Válido")),"Data inválida"))</f>
        <v/>
      </c>
      <c r="T22" s="4" t="n"/>
    </row>
    <row r="23">
      <c r="A23" s="2" t="n"/>
      <c r="B23" s="3" t="n"/>
      <c r="C23" s="2" t="n"/>
      <c r="D23" s="2" t="n"/>
      <c r="E23" s="3" t="n"/>
      <c r="F23" s="2" t="n"/>
      <c r="G23" s="2" t="n"/>
      <c r="H23" s="4" t="n"/>
      <c r="I23" s="5" t="n"/>
      <c r="J23" s="5" t="n"/>
      <c r="K23" s="5" t="n"/>
      <c r="L23" s="10">
        <f>IF(A23="","",SUMIF('Movimentações'!$C$2:$C$101,A23,'Movimentações'!$F$2:$F$101))</f>
        <v/>
      </c>
      <c r="M23" s="10">
        <f>IF(A23="","",SUMIF('Movimentações'!$C$2:$C$101,A23,'Movimentações'!$G$2:$G$101))</f>
        <v/>
      </c>
      <c r="N23" s="10">
        <f>IF(A23="","",K23+L23-M23)</f>
        <v/>
      </c>
      <c r="O23" s="7" t="n"/>
      <c r="P23" s="11">
        <f>IF(A23="","",IFERROR(N23*O23,0))</f>
        <v/>
      </c>
      <c r="Q23" s="10">
        <f>IF(OR(A23="",H23=""),"",IFERROR(H23-TODAY(),""))</f>
        <v/>
      </c>
      <c r="R23" s="12">
        <f>IF(OR(A23="",N23="",I23="",J23=""),"",IF(N23&lt;=I23,"Repor",IF(N23&gt;=J23,"Acima do máximo","Normal")))</f>
        <v/>
      </c>
      <c r="S23" s="12">
        <f>IF(OR(A23="",H23=""),"",IFERROR(IF(H23&lt;TODAY(),"Vencido",IF(H23-TODAY()&lt;=30,"Vence em até 30 dias","Válido")),"Data inválida"))</f>
        <v/>
      </c>
      <c r="T23" s="4" t="n"/>
    </row>
    <row r="24">
      <c r="A24" s="2" t="n"/>
      <c r="B24" s="3" t="n"/>
      <c r="C24" s="2" t="n"/>
      <c r="D24" s="2" t="n"/>
      <c r="E24" s="3" t="n"/>
      <c r="F24" s="2" t="n"/>
      <c r="G24" s="2" t="n"/>
      <c r="H24" s="4" t="n"/>
      <c r="I24" s="5" t="n"/>
      <c r="J24" s="5" t="n"/>
      <c r="K24" s="5" t="n"/>
      <c r="L24" s="6">
        <f>IF(A24="","",SUMIF('Movimentações'!$C$2:$C$101,A24,'Movimentações'!$F$2:$F$101))</f>
        <v/>
      </c>
      <c r="M24" s="6">
        <f>IF(A24="","",SUMIF('Movimentações'!$C$2:$C$101,A24,'Movimentações'!$G$2:$G$101))</f>
        <v/>
      </c>
      <c r="N24" s="6">
        <f>IF(A24="","",K24+L24-M24)</f>
        <v/>
      </c>
      <c r="O24" s="7" t="n"/>
      <c r="P24" s="8">
        <f>IF(A24="","",IFERROR(N24*O24,0))</f>
        <v/>
      </c>
      <c r="Q24" s="6">
        <f>IF(OR(A24="",H24=""),"",IFERROR(H24-TODAY(),""))</f>
        <v/>
      </c>
      <c r="R24" s="9">
        <f>IF(OR(A24="",N24="",I24="",J24=""),"",IF(N24&lt;=I24,"Repor",IF(N24&gt;=J24,"Acima do máximo","Normal")))</f>
        <v/>
      </c>
      <c r="S24" s="9">
        <f>IF(OR(A24="",H24=""),"",IFERROR(IF(H24&lt;TODAY(),"Vencido",IF(H24-TODAY()&lt;=30,"Vence em até 30 dias","Válido")),"Data inválida"))</f>
        <v/>
      </c>
      <c r="T24" s="4" t="n"/>
    </row>
    <row r="25">
      <c r="A25" s="2" t="n"/>
      <c r="B25" s="3" t="n"/>
      <c r="C25" s="2" t="n"/>
      <c r="D25" s="2" t="n"/>
      <c r="E25" s="3" t="n"/>
      <c r="F25" s="2" t="n"/>
      <c r="G25" s="2" t="n"/>
      <c r="H25" s="4" t="n"/>
      <c r="I25" s="5" t="n"/>
      <c r="J25" s="5" t="n"/>
      <c r="K25" s="5" t="n"/>
      <c r="L25" s="10">
        <f>IF(A25="","",SUMIF('Movimentações'!$C$2:$C$101,A25,'Movimentações'!$F$2:$F$101))</f>
        <v/>
      </c>
      <c r="M25" s="10">
        <f>IF(A25="","",SUMIF('Movimentações'!$C$2:$C$101,A25,'Movimentações'!$G$2:$G$101))</f>
        <v/>
      </c>
      <c r="N25" s="10">
        <f>IF(A25="","",K25+L25-M25)</f>
        <v/>
      </c>
      <c r="O25" s="7" t="n"/>
      <c r="P25" s="11">
        <f>IF(A25="","",IFERROR(N25*O25,0))</f>
        <v/>
      </c>
      <c r="Q25" s="10">
        <f>IF(OR(A25="",H25=""),"",IFERROR(H25-TODAY(),""))</f>
        <v/>
      </c>
      <c r="R25" s="12">
        <f>IF(OR(A25="",N25="",I25="",J25=""),"",IF(N25&lt;=I25,"Repor",IF(N25&gt;=J25,"Acima do máximo","Normal")))</f>
        <v/>
      </c>
      <c r="S25" s="12">
        <f>IF(OR(A25="",H25=""),"",IFERROR(IF(H25&lt;TODAY(),"Vencido",IF(H25-TODAY()&lt;=30,"Vence em até 30 dias","Válido")),"Data inválida"))</f>
        <v/>
      </c>
      <c r="T25" s="4" t="n"/>
    </row>
    <row r="26">
      <c r="A26" s="2" t="n"/>
      <c r="B26" s="3" t="n"/>
      <c r="C26" s="2" t="n"/>
      <c r="D26" s="2" t="n"/>
      <c r="E26" s="3" t="n"/>
      <c r="F26" s="2" t="n"/>
      <c r="G26" s="2" t="n"/>
      <c r="H26" s="4" t="n"/>
      <c r="I26" s="5" t="n"/>
      <c r="J26" s="5" t="n"/>
      <c r="K26" s="5" t="n"/>
      <c r="L26" s="6">
        <f>IF(A26="","",SUMIF('Movimentações'!$C$2:$C$101,A26,'Movimentações'!$F$2:$F$101))</f>
        <v/>
      </c>
      <c r="M26" s="6">
        <f>IF(A26="","",SUMIF('Movimentações'!$C$2:$C$101,A26,'Movimentações'!$G$2:$G$101))</f>
        <v/>
      </c>
      <c r="N26" s="6">
        <f>IF(A26="","",K26+L26-M26)</f>
        <v/>
      </c>
      <c r="O26" s="7" t="n"/>
      <c r="P26" s="8">
        <f>IF(A26="","",IFERROR(N26*O26,0))</f>
        <v/>
      </c>
      <c r="Q26" s="6">
        <f>IF(OR(A26="",H26=""),"",IFERROR(H26-TODAY(),""))</f>
        <v/>
      </c>
      <c r="R26" s="9">
        <f>IF(OR(A26="",N26="",I26="",J26=""),"",IF(N26&lt;=I26,"Repor",IF(N26&gt;=J26,"Acima do máximo","Normal")))</f>
        <v/>
      </c>
      <c r="S26" s="9">
        <f>IF(OR(A26="",H26=""),"",IFERROR(IF(H26&lt;TODAY(),"Vencido",IF(H26-TODAY()&lt;=30,"Vence em até 30 dias","Válido")),"Data inválida"))</f>
        <v/>
      </c>
      <c r="T26" s="4" t="n"/>
    </row>
    <row r="27">
      <c r="A27" s="2" t="n"/>
      <c r="B27" s="3" t="n"/>
      <c r="C27" s="2" t="n"/>
      <c r="D27" s="2" t="n"/>
      <c r="E27" s="3" t="n"/>
      <c r="F27" s="2" t="n"/>
      <c r="G27" s="2" t="n"/>
      <c r="H27" s="4" t="n"/>
      <c r="I27" s="5" t="n"/>
      <c r="J27" s="5" t="n"/>
      <c r="K27" s="5" t="n"/>
      <c r="L27" s="10">
        <f>IF(A27="","",SUMIF('Movimentações'!$C$2:$C$101,A27,'Movimentações'!$F$2:$F$101))</f>
        <v/>
      </c>
      <c r="M27" s="10">
        <f>IF(A27="","",SUMIF('Movimentações'!$C$2:$C$101,A27,'Movimentações'!$G$2:$G$101))</f>
        <v/>
      </c>
      <c r="N27" s="10">
        <f>IF(A27="","",K27+L27-M27)</f>
        <v/>
      </c>
      <c r="O27" s="7" t="n"/>
      <c r="P27" s="11">
        <f>IF(A27="","",IFERROR(N27*O27,0))</f>
        <v/>
      </c>
      <c r="Q27" s="10">
        <f>IF(OR(A27="",H27=""),"",IFERROR(H27-TODAY(),""))</f>
        <v/>
      </c>
      <c r="R27" s="12">
        <f>IF(OR(A27="",N27="",I27="",J27=""),"",IF(N27&lt;=I27,"Repor",IF(N27&gt;=J27,"Acima do máximo","Normal")))</f>
        <v/>
      </c>
      <c r="S27" s="12">
        <f>IF(OR(A27="",H27=""),"",IFERROR(IF(H27&lt;TODAY(),"Vencido",IF(H27-TODAY()&lt;=30,"Vence em até 30 dias","Válido")),"Data inválida"))</f>
        <v/>
      </c>
      <c r="T27" s="4" t="n"/>
    </row>
    <row r="28">
      <c r="A28" s="2" t="n"/>
      <c r="B28" s="3" t="n"/>
      <c r="C28" s="2" t="n"/>
      <c r="D28" s="2" t="n"/>
      <c r="E28" s="3" t="n"/>
      <c r="F28" s="2" t="n"/>
      <c r="G28" s="2" t="n"/>
      <c r="H28" s="4" t="n"/>
      <c r="I28" s="5" t="n"/>
      <c r="J28" s="5" t="n"/>
      <c r="K28" s="5" t="n"/>
      <c r="L28" s="6">
        <f>IF(A28="","",SUMIF('Movimentações'!$C$2:$C$101,A28,'Movimentações'!$F$2:$F$101))</f>
        <v/>
      </c>
      <c r="M28" s="6">
        <f>IF(A28="","",SUMIF('Movimentações'!$C$2:$C$101,A28,'Movimentações'!$G$2:$G$101))</f>
        <v/>
      </c>
      <c r="N28" s="6">
        <f>IF(A28="","",K28+L28-M28)</f>
        <v/>
      </c>
      <c r="O28" s="7" t="n"/>
      <c r="P28" s="8">
        <f>IF(A28="","",IFERROR(N28*O28,0))</f>
        <v/>
      </c>
      <c r="Q28" s="6">
        <f>IF(OR(A28="",H28=""),"",IFERROR(H28-TODAY(),""))</f>
        <v/>
      </c>
      <c r="R28" s="9">
        <f>IF(OR(A28="",N28="",I28="",J28=""),"",IF(N28&lt;=I28,"Repor",IF(N28&gt;=J28,"Acima do máximo","Normal")))</f>
        <v/>
      </c>
      <c r="S28" s="9">
        <f>IF(OR(A28="",H28=""),"",IFERROR(IF(H28&lt;TODAY(),"Vencido",IF(H28-TODAY()&lt;=30,"Vence em até 30 dias","Válido")),"Data inválida"))</f>
        <v/>
      </c>
      <c r="T28" s="4" t="n"/>
    </row>
    <row r="29">
      <c r="A29" s="2" t="n"/>
      <c r="B29" s="3" t="n"/>
      <c r="C29" s="2" t="n"/>
      <c r="D29" s="2" t="n"/>
      <c r="E29" s="3" t="n"/>
      <c r="F29" s="2" t="n"/>
      <c r="G29" s="2" t="n"/>
      <c r="H29" s="4" t="n"/>
      <c r="I29" s="5" t="n"/>
      <c r="J29" s="5" t="n"/>
      <c r="K29" s="5" t="n"/>
      <c r="L29" s="10">
        <f>IF(A29="","",SUMIF('Movimentações'!$C$2:$C$101,A29,'Movimentações'!$F$2:$F$101))</f>
        <v/>
      </c>
      <c r="M29" s="10">
        <f>IF(A29="","",SUMIF('Movimentações'!$C$2:$C$101,A29,'Movimentações'!$G$2:$G$101))</f>
        <v/>
      </c>
      <c r="N29" s="10">
        <f>IF(A29="","",K29+L29-M29)</f>
        <v/>
      </c>
      <c r="O29" s="7" t="n"/>
      <c r="P29" s="11">
        <f>IF(A29="","",IFERROR(N29*O29,0))</f>
        <v/>
      </c>
      <c r="Q29" s="10">
        <f>IF(OR(A29="",H29=""),"",IFERROR(H29-TODAY(),""))</f>
        <v/>
      </c>
      <c r="R29" s="12">
        <f>IF(OR(A29="",N29="",I29="",J29=""),"",IF(N29&lt;=I29,"Repor",IF(N29&gt;=J29,"Acima do máximo","Normal")))</f>
        <v/>
      </c>
      <c r="S29" s="12">
        <f>IF(OR(A29="",H29=""),"",IFERROR(IF(H29&lt;TODAY(),"Vencido",IF(H29-TODAY()&lt;=30,"Vence em até 30 dias","Válido")),"Data inválida"))</f>
        <v/>
      </c>
      <c r="T29" s="4" t="n"/>
    </row>
    <row r="30">
      <c r="A30" s="2" t="n"/>
      <c r="B30" s="3" t="n"/>
      <c r="C30" s="2" t="n"/>
      <c r="D30" s="2" t="n"/>
      <c r="E30" s="3" t="n"/>
      <c r="F30" s="2" t="n"/>
      <c r="G30" s="2" t="n"/>
      <c r="H30" s="4" t="n"/>
      <c r="I30" s="5" t="n"/>
      <c r="J30" s="5" t="n"/>
      <c r="K30" s="5" t="n"/>
      <c r="L30" s="6">
        <f>IF(A30="","",SUMIF('Movimentações'!$C$2:$C$101,A30,'Movimentações'!$F$2:$F$101))</f>
        <v/>
      </c>
      <c r="M30" s="6">
        <f>IF(A30="","",SUMIF('Movimentações'!$C$2:$C$101,A30,'Movimentações'!$G$2:$G$101))</f>
        <v/>
      </c>
      <c r="N30" s="6">
        <f>IF(A30="","",K30+L30-M30)</f>
        <v/>
      </c>
      <c r="O30" s="7" t="n"/>
      <c r="P30" s="8">
        <f>IF(A30="","",IFERROR(N30*O30,0))</f>
        <v/>
      </c>
      <c r="Q30" s="6">
        <f>IF(OR(A30="",H30=""),"",IFERROR(H30-TODAY(),""))</f>
        <v/>
      </c>
      <c r="R30" s="9">
        <f>IF(OR(A30="",N30="",I30="",J30=""),"",IF(N30&lt;=I30,"Repor",IF(N30&gt;=J30,"Acima do máximo","Normal")))</f>
        <v/>
      </c>
      <c r="S30" s="9">
        <f>IF(OR(A30="",H30=""),"",IFERROR(IF(H30&lt;TODAY(),"Vencido",IF(H30-TODAY()&lt;=30,"Vence em até 30 dias","Válido")),"Data inválida"))</f>
        <v/>
      </c>
      <c r="T30" s="4" t="n"/>
    </row>
    <row r="31">
      <c r="A31" s="2" t="n"/>
      <c r="B31" s="3" t="n"/>
      <c r="C31" s="2" t="n"/>
      <c r="D31" s="2" t="n"/>
      <c r="E31" s="3" t="n"/>
      <c r="F31" s="2" t="n"/>
      <c r="G31" s="2" t="n"/>
      <c r="H31" s="4" t="n"/>
      <c r="I31" s="5" t="n"/>
      <c r="J31" s="5" t="n"/>
      <c r="K31" s="5" t="n"/>
      <c r="L31" s="10">
        <f>IF(A31="","",SUMIF('Movimentações'!$C$2:$C$101,A31,'Movimentações'!$F$2:$F$101))</f>
        <v/>
      </c>
      <c r="M31" s="10">
        <f>IF(A31="","",SUMIF('Movimentações'!$C$2:$C$101,A31,'Movimentações'!$G$2:$G$101))</f>
        <v/>
      </c>
      <c r="N31" s="10">
        <f>IF(A31="","",K31+L31-M31)</f>
        <v/>
      </c>
      <c r="O31" s="7" t="n"/>
      <c r="P31" s="11">
        <f>IF(A31="","",IFERROR(N31*O31,0))</f>
        <v/>
      </c>
      <c r="Q31" s="10">
        <f>IF(OR(A31="",H31=""),"",IFERROR(H31-TODAY(),""))</f>
        <v/>
      </c>
      <c r="R31" s="12">
        <f>IF(OR(A31="",N31="",I31="",J31=""),"",IF(N31&lt;=I31,"Repor",IF(N31&gt;=J31,"Acima do máximo","Normal")))</f>
        <v/>
      </c>
      <c r="S31" s="12">
        <f>IF(OR(A31="",H31=""),"",IFERROR(IF(H31&lt;TODAY(),"Vencido",IF(H31-TODAY()&lt;=30,"Vence em até 30 dias","Válido")),"Data inválida"))</f>
        <v/>
      </c>
      <c r="T31" s="4" t="n"/>
    </row>
    <row r="32">
      <c r="A32" s="2" t="n"/>
      <c r="B32" s="3" t="n"/>
      <c r="C32" s="2" t="n"/>
      <c r="D32" s="2" t="n"/>
      <c r="E32" s="3" t="n"/>
      <c r="F32" s="2" t="n"/>
      <c r="G32" s="2" t="n"/>
      <c r="H32" s="4" t="n"/>
      <c r="I32" s="5" t="n"/>
      <c r="J32" s="5" t="n"/>
      <c r="K32" s="5" t="n"/>
      <c r="L32" s="6">
        <f>IF(A32="","",SUMIF('Movimentações'!$C$2:$C$101,A32,'Movimentações'!$F$2:$F$101))</f>
        <v/>
      </c>
      <c r="M32" s="6">
        <f>IF(A32="","",SUMIF('Movimentações'!$C$2:$C$101,A32,'Movimentações'!$G$2:$G$101))</f>
        <v/>
      </c>
      <c r="N32" s="6">
        <f>IF(A32="","",K32+L32-M32)</f>
        <v/>
      </c>
      <c r="O32" s="7" t="n"/>
      <c r="P32" s="8">
        <f>IF(A32="","",IFERROR(N32*O32,0))</f>
        <v/>
      </c>
      <c r="Q32" s="6">
        <f>IF(OR(A32="",H32=""),"",IFERROR(H32-TODAY(),""))</f>
        <v/>
      </c>
      <c r="R32" s="9">
        <f>IF(OR(A32="",N32="",I32="",J32=""),"",IF(N32&lt;=I32,"Repor",IF(N32&gt;=J32,"Acima do máximo","Normal")))</f>
        <v/>
      </c>
      <c r="S32" s="9">
        <f>IF(OR(A32="",H32=""),"",IFERROR(IF(H32&lt;TODAY(),"Vencido",IF(H32-TODAY()&lt;=30,"Vence em até 30 dias","Válido")),"Data inválida"))</f>
        <v/>
      </c>
      <c r="T32" s="4" t="n"/>
    </row>
    <row r="33">
      <c r="A33" s="2" t="n"/>
      <c r="B33" s="3" t="n"/>
      <c r="C33" s="2" t="n"/>
      <c r="D33" s="2" t="n"/>
      <c r="E33" s="3" t="n"/>
      <c r="F33" s="2" t="n"/>
      <c r="G33" s="2" t="n"/>
      <c r="H33" s="4" t="n"/>
      <c r="I33" s="5" t="n"/>
      <c r="J33" s="5" t="n"/>
      <c r="K33" s="5" t="n"/>
      <c r="L33" s="10">
        <f>IF(A33="","",SUMIF('Movimentações'!$C$2:$C$101,A33,'Movimentações'!$F$2:$F$101))</f>
        <v/>
      </c>
      <c r="M33" s="10">
        <f>IF(A33="","",SUMIF('Movimentações'!$C$2:$C$101,A33,'Movimentações'!$G$2:$G$101))</f>
        <v/>
      </c>
      <c r="N33" s="10">
        <f>IF(A33="","",K33+L33-M33)</f>
        <v/>
      </c>
      <c r="O33" s="7" t="n"/>
      <c r="P33" s="11">
        <f>IF(A33="","",IFERROR(N33*O33,0))</f>
        <v/>
      </c>
      <c r="Q33" s="10">
        <f>IF(OR(A33="",H33=""),"",IFERROR(H33-TODAY(),""))</f>
        <v/>
      </c>
      <c r="R33" s="12">
        <f>IF(OR(A33="",N33="",I33="",J33=""),"",IF(N33&lt;=I33,"Repor",IF(N33&gt;=J33,"Acima do máximo","Normal")))</f>
        <v/>
      </c>
      <c r="S33" s="12">
        <f>IF(OR(A33="",H33=""),"",IFERROR(IF(H33&lt;TODAY(),"Vencido",IF(H33-TODAY()&lt;=30,"Vence em até 30 dias","Válido")),"Data inválida"))</f>
        <v/>
      </c>
      <c r="T33" s="4" t="n"/>
    </row>
    <row r="34">
      <c r="A34" s="2" t="n"/>
      <c r="B34" s="3" t="n"/>
      <c r="C34" s="2" t="n"/>
      <c r="D34" s="2" t="n"/>
      <c r="E34" s="3" t="n"/>
      <c r="F34" s="2" t="n"/>
      <c r="G34" s="2" t="n"/>
      <c r="H34" s="4" t="n"/>
      <c r="I34" s="5" t="n"/>
      <c r="J34" s="5" t="n"/>
      <c r="K34" s="5" t="n"/>
      <c r="L34" s="6">
        <f>IF(A34="","",SUMIF('Movimentações'!$C$2:$C$101,A34,'Movimentações'!$F$2:$F$101))</f>
        <v/>
      </c>
      <c r="M34" s="6">
        <f>IF(A34="","",SUMIF('Movimentações'!$C$2:$C$101,A34,'Movimentações'!$G$2:$G$101))</f>
        <v/>
      </c>
      <c r="N34" s="6">
        <f>IF(A34="","",K34+L34-M34)</f>
        <v/>
      </c>
      <c r="O34" s="7" t="n"/>
      <c r="P34" s="8">
        <f>IF(A34="","",IFERROR(N34*O34,0))</f>
        <v/>
      </c>
      <c r="Q34" s="6">
        <f>IF(OR(A34="",H34=""),"",IFERROR(H34-TODAY(),""))</f>
        <v/>
      </c>
      <c r="R34" s="9">
        <f>IF(OR(A34="",N34="",I34="",J34=""),"",IF(N34&lt;=I34,"Repor",IF(N34&gt;=J34,"Acima do máximo","Normal")))</f>
        <v/>
      </c>
      <c r="S34" s="9">
        <f>IF(OR(A34="",H34=""),"",IFERROR(IF(H34&lt;TODAY(),"Vencido",IF(H34-TODAY()&lt;=30,"Vence em até 30 dias","Válido")),"Data inválida"))</f>
        <v/>
      </c>
      <c r="T34" s="4" t="n"/>
    </row>
    <row r="35">
      <c r="A35" s="2" t="n"/>
      <c r="B35" s="3" t="n"/>
      <c r="C35" s="2" t="n"/>
      <c r="D35" s="2" t="n"/>
      <c r="E35" s="3" t="n"/>
      <c r="F35" s="2" t="n"/>
      <c r="G35" s="2" t="n"/>
      <c r="H35" s="4" t="n"/>
      <c r="I35" s="5" t="n"/>
      <c r="J35" s="5" t="n"/>
      <c r="K35" s="5" t="n"/>
      <c r="L35" s="10">
        <f>IF(A35="","",SUMIF('Movimentações'!$C$2:$C$101,A35,'Movimentações'!$F$2:$F$101))</f>
        <v/>
      </c>
      <c r="M35" s="10">
        <f>IF(A35="","",SUMIF('Movimentações'!$C$2:$C$101,A35,'Movimentações'!$G$2:$G$101))</f>
        <v/>
      </c>
      <c r="N35" s="10">
        <f>IF(A35="","",K35+L35-M35)</f>
        <v/>
      </c>
      <c r="O35" s="7" t="n"/>
      <c r="P35" s="11">
        <f>IF(A35="","",IFERROR(N35*O35,0))</f>
        <v/>
      </c>
      <c r="Q35" s="10">
        <f>IF(OR(A35="",H35=""),"",IFERROR(H35-TODAY(),""))</f>
        <v/>
      </c>
      <c r="R35" s="12">
        <f>IF(OR(A35="",N35="",I35="",J35=""),"",IF(N35&lt;=I35,"Repor",IF(N35&gt;=J35,"Acima do máximo","Normal")))</f>
        <v/>
      </c>
      <c r="S35" s="12">
        <f>IF(OR(A35="",H35=""),"",IFERROR(IF(H35&lt;TODAY(),"Vencido",IF(H35-TODAY()&lt;=30,"Vence em até 30 dias","Válido")),"Data inválida"))</f>
        <v/>
      </c>
      <c r="T35" s="4" t="n"/>
    </row>
    <row r="36">
      <c r="A36" s="2" t="n"/>
      <c r="B36" s="3" t="n"/>
      <c r="C36" s="2" t="n"/>
      <c r="D36" s="2" t="n"/>
      <c r="E36" s="3" t="n"/>
      <c r="F36" s="2" t="n"/>
      <c r="G36" s="2" t="n"/>
      <c r="H36" s="4" t="n"/>
      <c r="I36" s="5" t="n"/>
      <c r="J36" s="5" t="n"/>
      <c r="K36" s="5" t="n"/>
      <c r="L36" s="6">
        <f>IF(A36="","",SUMIF('Movimentações'!$C$2:$C$101,A36,'Movimentações'!$F$2:$F$101))</f>
        <v/>
      </c>
      <c r="M36" s="6">
        <f>IF(A36="","",SUMIF('Movimentações'!$C$2:$C$101,A36,'Movimentações'!$G$2:$G$101))</f>
        <v/>
      </c>
      <c r="N36" s="6">
        <f>IF(A36="","",K36+L36-M36)</f>
        <v/>
      </c>
      <c r="O36" s="7" t="n"/>
      <c r="P36" s="8">
        <f>IF(A36="","",IFERROR(N36*O36,0))</f>
        <v/>
      </c>
      <c r="Q36" s="6">
        <f>IF(OR(A36="",H36=""),"",IFERROR(H36-TODAY(),""))</f>
        <v/>
      </c>
      <c r="R36" s="9">
        <f>IF(OR(A36="",N36="",I36="",J36=""),"",IF(N36&lt;=I36,"Repor",IF(N36&gt;=J36,"Acima do máximo","Normal")))</f>
        <v/>
      </c>
      <c r="S36" s="9">
        <f>IF(OR(A36="",H36=""),"",IFERROR(IF(H36&lt;TODAY(),"Vencido",IF(H36-TODAY()&lt;=30,"Vence em até 30 dias","Válido")),"Data inválida"))</f>
        <v/>
      </c>
      <c r="T36" s="4" t="n"/>
    </row>
    <row r="37">
      <c r="A37" s="2" t="n"/>
      <c r="B37" s="3" t="n"/>
      <c r="C37" s="2" t="n"/>
      <c r="D37" s="2" t="n"/>
      <c r="E37" s="3" t="n"/>
      <c r="F37" s="2" t="n"/>
      <c r="G37" s="2" t="n"/>
      <c r="H37" s="4" t="n"/>
      <c r="I37" s="5" t="n"/>
      <c r="J37" s="5" t="n"/>
      <c r="K37" s="5" t="n"/>
      <c r="L37" s="10">
        <f>IF(A37="","",SUMIF('Movimentações'!$C$2:$C$101,A37,'Movimentações'!$F$2:$F$101))</f>
        <v/>
      </c>
      <c r="M37" s="10">
        <f>IF(A37="","",SUMIF('Movimentações'!$C$2:$C$101,A37,'Movimentações'!$G$2:$G$101))</f>
        <v/>
      </c>
      <c r="N37" s="10">
        <f>IF(A37="","",K37+L37-M37)</f>
        <v/>
      </c>
      <c r="O37" s="7" t="n"/>
      <c r="P37" s="11">
        <f>IF(A37="","",IFERROR(N37*O37,0))</f>
        <v/>
      </c>
      <c r="Q37" s="10">
        <f>IF(OR(A37="",H37=""),"",IFERROR(H37-TODAY(),""))</f>
        <v/>
      </c>
      <c r="R37" s="12">
        <f>IF(OR(A37="",N37="",I37="",J37=""),"",IF(N37&lt;=I37,"Repor",IF(N37&gt;=J37,"Acima do máximo","Normal")))</f>
        <v/>
      </c>
      <c r="S37" s="12">
        <f>IF(OR(A37="",H37=""),"",IFERROR(IF(H37&lt;TODAY(),"Vencido",IF(H37-TODAY()&lt;=30,"Vence em até 30 dias","Válido")),"Data inválida"))</f>
        <v/>
      </c>
      <c r="T37" s="4" t="n"/>
    </row>
    <row r="38">
      <c r="A38" s="2" t="n"/>
      <c r="B38" s="3" t="n"/>
      <c r="C38" s="2" t="n"/>
      <c r="D38" s="2" t="n"/>
      <c r="E38" s="3" t="n"/>
      <c r="F38" s="2" t="n"/>
      <c r="G38" s="2" t="n"/>
      <c r="H38" s="4" t="n"/>
      <c r="I38" s="5" t="n"/>
      <c r="J38" s="5" t="n"/>
      <c r="K38" s="5" t="n"/>
      <c r="L38" s="6">
        <f>IF(A38="","",SUMIF('Movimentações'!$C$2:$C$101,A38,'Movimentações'!$F$2:$F$101))</f>
        <v/>
      </c>
      <c r="M38" s="6">
        <f>IF(A38="","",SUMIF('Movimentações'!$C$2:$C$101,A38,'Movimentações'!$G$2:$G$101))</f>
        <v/>
      </c>
      <c r="N38" s="6">
        <f>IF(A38="","",K38+L38-M38)</f>
        <v/>
      </c>
      <c r="O38" s="7" t="n"/>
      <c r="P38" s="8">
        <f>IF(A38="","",IFERROR(N38*O38,0))</f>
        <v/>
      </c>
      <c r="Q38" s="6">
        <f>IF(OR(A38="",H38=""),"",IFERROR(H38-TODAY(),""))</f>
        <v/>
      </c>
      <c r="R38" s="9">
        <f>IF(OR(A38="",N38="",I38="",J38=""),"",IF(N38&lt;=I38,"Repor",IF(N38&gt;=J38,"Acima do máximo","Normal")))</f>
        <v/>
      </c>
      <c r="S38" s="9">
        <f>IF(OR(A38="",H38=""),"",IFERROR(IF(H38&lt;TODAY(),"Vencido",IF(H38-TODAY()&lt;=30,"Vence em até 30 dias","Válido")),"Data inválida"))</f>
        <v/>
      </c>
      <c r="T38" s="4" t="n"/>
    </row>
    <row r="39">
      <c r="A39" s="2" t="n"/>
      <c r="B39" s="3" t="n"/>
      <c r="C39" s="2" t="n"/>
      <c r="D39" s="2" t="n"/>
      <c r="E39" s="3" t="n"/>
      <c r="F39" s="2" t="n"/>
      <c r="G39" s="2" t="n"/>
      <c r="H39" s="4" t="n"/>
      <c r="I39" s="5" t="n"/>
      <c r="J39" s="5" t="n"/>
      <c r="K39" s="5" t="n"/>
      <c r="L39" s="10">
        <f>IF(A39="","",SUMIF('Movimentações'!$C$2:$C$101,A39,'Movimentações'!$F$2:$F$101))</f>
        <v/>
      </c>
      <c r="M39" s="10">
        <f>IF(A39="","",SUMIF('Movimentações'!$C$2:$C$101,A39,'Movimentações'!$G$2:$G$101))</f>
        <v/>
      </c>
      <c r="N39" s="10">
        <f>IF(A39="","",K39+L39-M39)</f>
        <v/>
      </c>
      <c r="O39" s="7" t="n"/>
      <c r="P39" s="11">
        <f>IF(A39="","",IFERROR(N39*O39,0))</f>
        <v/>
      </c>
      <c r="Q39" s="10">
        <f>IF(OR(A39="",H39=""),"",IFERROR(H39-TODAY(),""))</f>
        <v/>
      </c>
      <c r="R39" s="12">
        <f>IF(OR(A39="",N39="",I39="",J39=""),"",IF(N39&lt;=I39,"Repor",IF(N39&gt;=J39,"Acima do máximo","Normal")))</f>
        <v/>
      </c>
      <c r="S39" s="12">
        <f>IF(OR(A39="",H39=""),"",IFERROR(IF(H39&lt;TODAY(),"Vencido",IF(H39-TODAY()&lt;=30,"Vence em até 30 dias","Válido")),"Data inválida"))</f>
        <v/>
      </c>
      <c r="T39" s="4" t="n"/>
    </row>
    <row r="40">
      <c r="A40" s="2" t="n"/>
      <c r="B40" s="3" t="n"/>
      <c r="C40" s="2" t="n"/>
      <c r="D40" s="2" t="n"/>
      <c r="E40" s="3" t="n"/>
      <c r="F40" s="2" t="n"/>
      <c r="G40" s="2" t="n"/>
      <c r="H40" s="4" t="n"/>
      <c r="I40" s="5" t="n"/>
      <c r="J40" s="5" t="n"/>
      <c r="K40" s="5" t="n"/>
      <c r="L40" s="6">
        <f>IF(A40="","",SUMIF('Movimentações'!$C$2:$C$101,A40,'Movimentações'!$F$2:$F$101))</f>
        <v/>
      </c>
      <c r="M40" s="6">
        <f>IF(A40="","",SUMIF('Movimentações'!$C$2:$C$101,A40,'Movimentações'!$G$2:$G$101))</f>
        <v/>
      </c>
      <c r="N40" s="6">
        <f>IF(A40="","",K40+L40-M40)</f>
        <v/>
      </c>
      <c r="O40" s="7" t="n"/>
      <c r="P40" s="8">
        <f>IF(A40="","",IFERROR(N40*O40,0))</f>
        <v/>
      </c>
      <c r="Q40" s="6">
        <f>IF(OR(A40="",H40=""),"",IFERROR(H40-TODAY(),""))</f>
        <v/>
      </c>
      <c r="R40" s="9">
        <f>IF(OR(A40="",N40="",I40="",J40=""),"",IF(N40&lt;=I40,"Repor",IF(N40&gt;=J40,"Acima do máximo","Normal")))</f>
        <v/>
      </c>
      <c r="S40" s="9">
        <f>IF(OR(A40="",H40=""),"",IFERROR(IF(H40&lt;TODAY(),"Vencido",IF(H40-TODAY()&lt;=30,"Vence em até 30 dias","Válido")),"Data inválida"))</f>
        <v/>
      </c>
      <c r="T40" s="4" t="n"/>
    </row>
    <row r="41">
      <c r="A41" s="2" t="n"/>
      <c r="B41" s="3" t="n"/>
      <c r="C41" s="2" t="n"/>
      <c r="D41" s="2" t="n"/>
      <c r="E41" s="3" t="n"/>
      <c r="F41" s="2" t="n"/>
      <c r="G41" s="2" t="n"/>
      <c r="H41" s="4" t="n"/>
      <c r="I41" s="5" t="n"/>
      <c r="J41" s="5" t="n"/>
      <c r="K41" s="5" t="n"/>
      <c r="L41" s="10">
        <f>IF(A41="","",SUMIF('Movimentações'!$C$2:$C$101,A41,'Movimentações'!$F$2:$F$101))</f>
        <v/>
      </c>
      <c r="M41" s="10">
        <f>IF(A41="","",SUMIF('Movimentações'!$C$2:$C$101,A41,'Movimentações'!$G$2:$G$101))</f>
        <v/>
      </c>
      <c r="N41" s="10">
        <f>IF(A41="","",K41+L41-M41)</f>
        <v/>
      </c>
      <c r="O41" s="7" t="n"/>
      <c r="P41" s="11">
        <f>IF(A41="","",IFERROR(N41*O41,0))</f>
        <v/>
      </c>
      <c r="Q41" s="10">
        <f>IF(OR(A41="",H41=""),"",IFERROR(H41-TODAY(),""))</f>
        <v/>
      </c>
      <c r="R41" s="12">
        <f>IF(OR(A41="",N41="",I41="",J41=""),"",IF(N41&lt;=I41,"Repor",IF(N41&gt;=J41,"Acima do máximo","Normal")))</f>
        <v/>
      </c>
      <c r="S41" s="12">
        <f>IF(OR(A41="",H41=""),"",IFERROR(IF(H41&lt;TODAY(),"Vencido",IF(H41-TODAY()&lt;=30,"Vence em até 30 dias","Válido")),"Data inválida"))</f>
        <v/>
      </c>
      <c r="T41" s="4" t="n"/>
    </row>
    <row r="42">
      <c r="A42" s="2" t="n"/>
      <c r="B42" s="3" t="n"/>
      <c r="C42" s="2" t="n"/>
      <c r="D42" s="2" t="n"/>
      <c r="E42" s="3" t="n"/>
      <c r="F42" s="2" t="n"/>
      <c r="G42" s="2" t="n"/>
      <c r="H42" s="4" t="n"/>
      <c r="I42" s="5" t="n"/>
      <c r="J42" s="5" t="n"/>
      <c r="K42" s="5" t="n"/>
      <c r="L42" s="6">
        <f>IF(A42="","",SUMIF('Movimentações'!$C$2:$C$101,A42,'Movimentações'!$F$2:$F$101))</f>
        <v/>
      </c>
      <c r="M42" s="6">
        <f>IF(A42="","",SUMIF('Movimentações'!$C$2:$C$101,A42,'Movimentações'!$G$2:$G$101))</f>
        <v/>
      </c>
      <c r="N42" s="6">
        <f>IF(A42="","",K42+L42-M42)</f>
        <v/>
      </c>
      <c r="O42" s="7" t="n"/>
      <c r="P42" s="8">
        <f>IF(A42="","",IFERROR(N42*O42,0))</f>
        <v/>
      </c>
      <c r="Q42" s="6">
        <f>IF(OR(A42="",H42=""),"",IFERROR(H42-TODAY(),""))</f>
        <v/>
      </c>
      <c r="R42" s="9">
        <f>IF(OR(A42="",N42="",I42="",J42=""),"",IF(N42&lt;=I42,"Repor",IF(N42&gt;=J42,"Acima do máximo","Normal")))</f>
        <v/>
      </c>
      <c r="S42" s="9">
        <f>IF(OR(A42="",H42=""),"",IFERROR(IF(H42&lt;TODAY(),"Vencido",IF(H42-TODAY()&lt;=30,"Vence em até 30 dias","Válido")),"Data inválida"))</f>
        <v/>
      </c>
      <c r="T42" s="4" t="n"/>
    </row>
    <row r="43">
      <c r="A43" s="2" t="n"/>
      <c r="B43" s="3" t="n"/>
      <c r="C43" s="2" t="n"/>
      <c r="D43" s="2" t="n"/>
      <c r="E43" s="3" t="n"/>
      <c r="F43" s="2" t="n"/>
      <c r="G43" s="2" t="n"/>
      <c r="H43" s="4" t="n"/>
      <c r="I43" s="5" t="n"/>
      <c r="J43" s="5" t="n"/>
      <c r="K43" s="5" t="n"/>
      <c r="L43" s="10">
        <f>IF(A43="","",SUMIF('Movimentações'!$C$2:$C$101,A43,'Movimentações'!$F$2:$F$101))</f>
        <v/>
      </c>
      <c r="M43" s="10">
        <f>IF(A43="","",SUMIF('Movimentações'!$C$2:$C$101,A43,'Movimentações'!$G$2:$G$101))</f>
        <v/>
      </c>
      <c r="N43" s="10">
        <f>IF(A43="","",K43+L43-M43)</f>
        <v/>
      </c>
      <c r="O43" s="7" t="n"/>
      <c r="P43" s="11">
        <f>IF(A43="","",IFERROR(N43*O43,0))</f>
        <v/>
      </c>
      <c r="Q43" s="10">
        <f>IF(OR(A43="",H43=""),"",IFERROR(H43-TODAY(),""))</f>
        <v/>
      </c>
      <c r="R43" s="12">
        <f>IF(OR(A43="",N43="",I43="",J43=""),"",IF(N43&lt;=I43,"Repor",IF(N43&gt;=J43,"Acima do máximo","Normal")))</f>
        <v/>
      </c>
      <c r="S43" s="12">
        <f>IF(OR(A43="",H43=""),"",IFERROR(IF(H43&lt;TODAY(),"Vencido",IF(H43-TODAY()&lt;=30,"Vence em até 30 dias","Válido")),"Data inválida"))</f>
        <v/>
      </c>
      <c r="T43" s="4" t="n"/>
    </row>
    <row r="44">
      <c r="A44" s="2" t="n"/>
      <c r="B44" s="3" t="n"/>
      <c r="C44" s="2" t="n"/>
      <c r="D44" s="2" t="n"/>
      <c r="E44" s="3" t="n"/>
      <c r="F44" s="2" t="n"/>
      <c r="G44" s="2" t="n"/>
      <c r="H44" s="4" t="n"/>
      <c r="I44" s="5" t="n"/>
      <c r="J44" s="5" t="n"/>
      <c r="K44" s="5" t="n"/>
      <c r="L44" s="6">
        <f>IF(A44="","",SUMIF('Movimentações'!$C$2:$C$101,A44,'Movimentações'!$F$2:$F$101))</f>
        <v/>
      </c>
      <c r="M44" s="6">
        <f>IF(A44="","",SUMIF('Movimentações'!$C$2:$C$101,A44,'Movimentações'!$G$2:$G$101))</f>
        <v/>
      </c>
      <c r="N44" s="6">
        <f>IF(A44="","",K44+L44-M44)</f>
        <v/>
      </c>
      <c r="O44" s="7" t="n"/>
      <c r="P44" s="8">
        <f>IF(A44="","",IFERROR(N44*O44,0))</f>
        <v/>
      </c>
      <c r="Q44" s="6">
        <f>IF(OR(A44="",H44=""),"",IFERROR(H44-TODAY(),""))</f>
        <v/>
      </c>
      <c r="R44" s="9">
        <f>IF(OR(A44="",N44="",I44="",J44=""),"",IF(N44&lt;=I44,"Repor",IF(N44&gt;=J44,"Acima do máximo","Normal")))</f>
        <v/>
      </c>
      <c r="S44" s="9">
        <f>IF(OR(A44="",H44=""),"",IFERROR(IF(H44&lt;TODAY(),"Vencido",IF(H44-TODAY()&lt;=30,"Vence em até 30 dias","Válido")),"Data inválida"))</f>
        <v/>
      </c>
      <c r="T44" s="4" t="n"/>
    </row>
    <row r="45">
      <c r="A45" s="2" t="n"/>
      <c r="B45" s="3" t="n"/>
      <c r="C45" s="2" t="n"/>
      <c r="D45" s="2" t="n"/>
      <c r="E45" s="3" t="n"/>
      <c r="F45" s="2" t="n"/>
      <c r="G45" s="2" t="n"/>
      <c r="H45" s="4" t="n"/>
      <c r="I45" s="5" t="n"/>
      <c r="J45" s="5" t="n"/>
      <c r="K45" s="5" t="n"/>
      <c r="L45" s="10">
        <f>IF(A45="","",SUMIF('Movimentações'!$C$2:$C$101,A45,'Movimentações'!$F$2:$F$101))</f>
        <v/>
      </c>
      <c r="M45" s="10">
        <f>IF(A45="","",SUMIF('Movimentações'!$C$2:$C$101,A45,'Movimentações'!$G$2:$G$101))</f>
        <v/>
      </c>
      <c r="N45" s="10">
        <f>IF(A45="","",K45+L45-M45)</f>
        <v/>
      </c>
      <c r="O45" s="7" t="n"/>
      <c r="P45" s="11">
        <f>IF(A45="","",IFERROR(N45*O45,0))</f>
        <v/>
      </c>
      <c r="Q45" s="10">
        <f>IF(OR(A45="",H45=""),"",IFERROR(H45-TODAY(),""))</f>
        <v/>
      </c>
      <c r="R45" s="12">
        <f>IF(OR(A45="",N45="",I45="",J45=""),"",IF(N45&lt;=I45,"Repor",IF(N45&gt;=J45,"Acima do máximo","Normal")))</f>
        <v/>
      </c>
      <c r="S45" s="12">
        <f>IF(OR(A45="",H45=""),"",IFERROR(IF(H45&lt;TODAY(),"Vencido",IF(H45-TODAY()&lt;=30,"Vence em até 30 dias","Válido")),"Data inválida"))</f>
        <v/>
      </c>
      <c r="T45" s="4" t="n"/>
    </row>
    <row r="46">
      <c r="A46" s="2" t="n"/>
      <c r="B46" s="3" t="n"/>
      <c r="C46" s="2" t="n"/>
      <c r="D46" s="2" t="n"/>
      <c r="E46" s="3" t="n"/>
      <c r="F46" s="2" t="n"/>
      <c r="G46" s="2" t="n"/>
      <c r="H46" s="4" t="n"/>
      <c r="I46" s="5" t="n"/>
      <c r="J46" s="5" t="n"/>
      <c r="K46" s="5" t="n"/>
      <c r="L46" s="6">
        <f>IF(A46="","",SUMIF('Movimentações'!$C$2:$C$101,A46,'Movimentações'!$F$2:$F$101))</f>
        <v/>
      </c>
      <c r="M46" s="6">
        <f>IF(A46="","",SUMIF('Movimentações'!$C$2:$C$101,A46,'Movimentações'!$G$2:$G$101))</f>
        <v/>
      </c>
      <c r="N46" s="6">
        <f>IF(A46="","",K46+L46-M46)</f>
        <v/>
      </c>
      <c r="O46" s="7" t="n"/>
      <c r="P46" s="8">
        <f>IF(A46="","",IFERROR(N46*O46,0))</f>
        <v/>
      </c>
      <c r="Q46" s="6">
        <f>IF(OR(A46="",H46=""),"",IFERROR(H46-TODAY(),""))</f>
        <v/>
      </c>
      <c r="R46" s="9">
        <f>IF(OR(A46="",N46="",I46="",J46=""),"",IF(N46&lt;=I46,"Repor",IF(N46&gt;=J46,"Acima do máximo","Normal")))</f>
        <v/>
      </c>
      <c r="S46" s="9">
        <f>IF(OR(A46="",H46=""),"",IFERROR(IF(H46&lt;TODAY(),"Vencido",IF(H46-TODAY()&lt;=30,"Vence em até 30 dias","Válido")),"Data inválida"))</f>
        <v/>
      </c>
      <c r="T46" s="4" t="n"/>
    </row>
    <row r="47">
      <c r="A47" s="2" t="n"/>
      <c r="B47" s="3" t="n"/>
      <c r="C47" s="2" t="n"/>
      <c r="D47" s="2" t="n"/>
      <c r="E47" s="3" t="n"/>
      <c r="F47" s="2" t="n"/>
      <c r="G47" s="2" t="n"/>
      <c r="H47" s="4" t="n"/>
      <c r="I47" s="5" t="n"/>
      <c r="J47" s="5" t="n"/>
      <c r="K47" s="5" t="n"/>
      <c r="L47" s="10">
        <f>IF(A47="","",SUMIF('Movimentações'!$C$2:$C$101,A47,'Movimentações'!$F$2:$F$101))</f>
        <v/>
      </c>
      <c r="M47" s="10">
        <f>IF(A47="","",SUMIF('Movimentações'!$C$2:$C$101,A47,'Movimentações'!$G$2:$G$101))</f>
        <v/>
      </c>
      <c r="N47" s="10">
        <f>IF(A47="","",K47+L47-M47)</f>
        <v/>
      </c>
      <c r="O47" s="7" t="n"/>
      <c r="P47" s="11">
        <f>IF(A47="","",IFERROR(N47*O47,0))</f>
        <v/>
      </c>
      <c r="Q47" s="10">
        <f>IF(OR(A47="",H47=""),"",IFERROR(H47-TODAY(),""))</f>
        <v/>
      </c>
      <c r="R47" s="12">
        <f>IF(OR(A47="",N47="",I47="",J47=""),"",IF(N47&lt;=I47,"Repor",IF(N47&gt;=J47,"Acima do máximo","Normal")))</f>
        <v/>
      </c>
      <c r="S47" s="12">
        <f>IF(OR(A47="",H47=""),"",IFERROR(IF(H47&lt;TODAY(),"Vencido",IF(H47-TODAY()&lt;=30,"Vence em até 30 dias","Válido")),"Data inválida"))</f>
        <v/>
      </c>
      <c r="T47" s="4" t="n"/>
    </row>
    <row r="48">
      <c r="A48" s="2" t="n"/>
      <c r="B48" s="3" t="n"/>
      <c r="C48" s="2" t="n"/>
      <c r="D48" s="2" t="n"/>
      <c r="E48" s="3" t="n"/>
      <c r="F48" s="2" t="n"/>
      <c r="G48" s="2" t="n"/>
      <c r="H48" s="4" t="n"/>
      <c r="I48" s="5" t="n"/>
      <c r="J48" s="5" t="n"/>
      <c r="K48" s="5" t="n"/>
      <c r="L48" s="6">
        <f>IF(A48="","",SUMIF('Movimentações'!$C$2:$C$101,A48,'Movimentações'!$F$2:$F$101))</f>
        <v/>
      </c>
      <c r="M48" s="6">
        <f>IF(A48="","",SUMIF('Movimentações'!$C$2:$C$101,A48,'Movimentações'!$G$2:$G$101))</f>
        <v/>
      </c>
      <c r="N48" s="6">
        <f>IF(A48="","",K48+L48-M48)</f>
        <v/>
      </c>
      <c r="O48" s="7" t="n"/>
      <c r="P48" s="8">
        <f>IF(A48="","",IFERROR(N48*O48,0))</f>
        <v/>
      </c>
      <c r="Q48" s="6">
        <f>IF(OR(A48="",H48=""),"",IFERROR(H48-TODAY(),""))</f>
        <v/>
      </c>
      <c r="R48" s="9">
        <f>IF(OR(A48="",N48="",I48="",J48=""),"",IF(N48&lt;=I48,"Repor",IF(N48&gt;=J48,"Acima do máximo","Normal")))</f>
        <v/>
      </c>
      <c r="S48" s="9">
        <f>IF(OR(A48="",H48=""),"",IFERROR(IF(H48&lt;TODAY(),"Vencido",IF(H48-TODAY()&lt;=30,"Vence em até 30 dias","Válido")),"Data inválida"))</f>
        <v/>
      </c>
      <c r="T48" s="4" t="n"/>
    </row>
    <row r="49">
      <c r="A49" s="2" t="n"/>
      <c r="B49" s="3" t="n"/>
      <c r="C49" s="2" t="n"/>
      <c r="D49" s="2" t="n"/>
      <c r="E49" s="3" t="n"/>
      <c r="F49" s="2" t="n"/>
      <c r="G49" s="2" t="n"/>
      <c r="H49" s="4" t="n"/>
      <c r="I49" s="5" t="n"/>
      <c r="J49" s="5" t="n"/>
      <c r="K49" s="5" t="n"/>
      <c r="L49" s="10">
        <f>IF(A49="","",SUMIF('Movimentações'!$C$2:$C$101,A49,'Movimentações'!$F$2:$F$101))</f>
        <v/>
      </c>
      <c r="M49" s="10">
        <f>IF(A49="","",SUMIF('Movimentações'!$C$2:$C$101,A49,'Movimentações'!$G$2:$G$101))</f>
        <v/>
      </c>
      <c r="N49" s="10">
        <f>IF(A49="","",K49+L49-M49)</f>
        <v/>
      </c>
      <c r="O49" s="7" t="n"/>
      <c r="P49" s="11">
        <f>IF(A49="","",IFERROR(N49*O49,0))</f>
        <v/>
      </c>
      <c r="Q49" s="10">
        <f>IF(OR(A49="",H49=""),"",IFERROR(H49-TODAY(),""))</f>
        <v/>
      </c>
      <c r="R49" s="12">
        <f>IF(OR(A49="",N49="",I49="",J49=""),"",IF(N49&lt;=I49,"Repor",IF(N49&gt;=J49,"Acima do máximo","Normal")))</f>
        <v/>
      </c>
      <c r="S49" s="12">
        <f>IF(OR(A49="",H49=""),"",IFERROR(IF(H49&lt;TODAY(),"Vencido",IF(H49-TODAY()&lt;=30,"Vence em até 30 dias","Válido")),"Data inválida"))</f>
        <v/>
      </c>
      <c r="T49" s="4" t="n"/>
    </row>
    <row r="50">
      <c r="A50" s="2" t="n"/>
      <c r="B50" s="3" t="n"/>
      <c r="C50" s="2" t="n"/>
      <c r="D50" s="2" t="n"/>
      <c r="E50" s="3" t="n"/>
      <c r="F50" s="2" t="n"/>
      <c r="G50" s="2" t="n"/>
      <c r="H50" s="4" t="n"/>
      <c r="I50" s="5" t="n"/>
      <c r="J50" s="5" t="n"/>
      <c r="K50" s="5" t="n"/>
      <c r="L50" s="6">
        <f>IF(A50="","",SUMIF('Movimentações'!$C$2:$C$101,A50,'Movimentações'!$F$2:$F$101))</f>
        <v/>
      </c>
      <c r="M50" s="6">
        <f>IF(A50="","",SUMIF('Movimentações'!$C$2:$C$101,A50,'Movimentações'!$G$2:$G$101))</f>
        <v/>
      </c>
      <c r="N50" s="6">
        <f>IF(A50="","",K50+L50-M50)</f>
        <v/>
      </c>
      <c r="O50" s="7" t="n"/>
      <c r="P50" s="8">
        <f>IF(A50="","",IFERROR(N50*O50,0))</f>
        <v/>
      </c>
      <c r="Q50" s="6">
        <f>IF(OR(A50="",H50=""),"",IFERROR(H50-TODAY(),""))</f>
        <v/>
      </c>
      <c r="R50" s="9">
        <f>IF(OR(A50="",N50="",I50="",J50=""),"",IF(N50&lt;=I50,"Repor",IF(N50&gt;=J50,"Acima do máximo","Normal")))</f>
        <v/>
      </c>
      <c r="S50" s="9">
        <f>IF(OR(A50="",H50=""),"",IFERROR(IF(H50&lt;TODAY(),"Vencido",IF(H50-TODAY()&lt;=30,"Vence em até 30 dias","Válido")),"Data inválida"))</f>
        <v/>
      </c>
      <c r="T50" s="4" t="n"/>
    </row>
    <row r="51">
      <c r="A51" s="2" t="n"/>
      <c r="B51" s="3" t="n"/>
      <c r="C51" s="2" t="n"/>
      <c r="D51" s="2" t="n"/>
      <c r="E51" s="3" t="n"/>
      <c r="F51" s="2" t="n"/>
      <c r="G51" s="2" t="n"/>
      <c r="H51" s="4" t="n"/>
      <c r="I51" s="5" t="n"/>
      <c r="J51" s="5" t="n"/>
      <c r="K51" s="5" t="n"/>
      <c r="L51" s="10">
        <f>IF(A51="","",SUMIF('Movimentações'!$C$2:$C$101,A51,'Movimentações'!$F$2:$F$101))</f>
        <v/>
      </c>
      <c r="M51" s="10">
        <f>IF(A51="","",SUMIF('Movimentações'!$C$2:$C$101,A51,'Movimentações'!$G$2:$G$101))</f>
        <v/>
      </c>
      <c r="N51" s="10">
        <f>IF(A51="","",K51+L51-M51)</f>
        <v/>
      </c>
      <c r="O51" s="7" t="n"/>
      <c r="P51" s="11">
        <f>IF(A51="","",IFERROR(N51*O51,0))</f>
        <v/>
      </c>
      <c r="Q51" s="10">
        <f>IF(OR(A51="",H51=""),"",IFERROR(H51-TODAY(),""))</f>
        <v/>
      </c>
      <c r="R51" s="12">
        <f>IF(OR(A51="",N51="",I51="",J51=""),"",IF(N51&lt;=I51,"Repor",IF(N51&gt;=J51,"Acima do máximo","Normal")))</f>
        <v/>
      </c>
      <c r="S51" s="12">
        <f>IF(OR(A51="",H51=""),"",IFERROR(IF(H51&lt;TODAY(),"Vencido",IF(H51-TODAY()&lt;=30,"Vence em até 30 dias","Válido")),"Data inválida"))</f>
        <v/>
      </c>
      <c r="T51" s="4" t="n"/>
    </row>
    <row r="52">
      <c r="A52" s="2" t="n"/>
      <c r="B52" s="3" t="n"/>
      <c r="C52" s="2" t="n"/>
      <c r="D52" s="2" t="n"/>
      <c r="E52" s="3" t="n"/>
      <c r="F52" s="2" t="n"/>
      <c r="G52" s="2" t="n"/>
      <c r="H52" s="4" t="n"/>
      <c r="I52" s="5" t="n"/>
      <c r="J52" s="5" t="n"/>
      <c r="K52" s="5" t="n"/>
      <c r="L52" s="6">
        <f>IF(A52="","",SUMIF('Movimentações'!$C$2:$C$101,A52,'Movimentações'!$F$2:$F$101))</f>
        <v/>
      </c>
      <c r="M52" s="6">
        <f>IF(A52="","",SUMIF('Movimentações'!$C$2:$C$101,A52,'Movimentações'!$G$2:$G$101))</f>
        <v/>
      </c>
      <c r="N52" s="6">
        <f>IF(A52="","",K52+L52-M52)</f>
        <v/>
      </c>
      <c r="O52" s="7" t="n"/>
      <c r="P52" s="8">
        <f>IF(A52="","",IFERROR(N52*O52,0))</f>
        <v/>
      </c>
      <c r="Q52" s="6">
        <f>IF(OR(A52="",H52=""),"",IFERROR(H52-TODAY(),""))</f>
        <v/>
      </c>
      <c r="R52" s="9">
        <f>IF(OR(A52="",N52="",I52="",J52=""),"",IF(N52&lt;=I52,"Repor",IF(N52&gt;=J52,"Acima do máximo","Normal")))</f>
        <v/>
      </c>
      <c r="S52" s="9">
        <f>IF(OR(A52="",H52=""),"",IFERROR(IF(H52&lt;TODAY(),"Vencido",IF(H52-TODAY()&lt;=30,"Vence em até 30 dias","Válido")),"Data inválida"))</f>
        <v/>
      </c>
      <c r="T52" s="4" t="n"/>
    </row>
    <row r="53">
      <c r="A53" s="2" t="n"/>
      <c r="B53" s="3" t="n"/>
      <c r="C53" s="2" t="n"/>
      <c r="D53" s="2" t="n"/>
      <c r="E53" s="3" t="n"/>
      <c r="F53" s="2" t="n"/>
      <c r="G53" s="2" t="n"/>
      <c r="H53" s="4" t="n"/>
      <c r="I53" s="5" t="n"/>
      <c r="J53" s="5" t="n"/>
      <c r="K53" s="5" t="n"/>
      <c r="L53" s="10">
        <f>IF(A53="","",SUMIF('Movimentações'!$C$2:$C$101,A53,'Movimentações'!$F$2:$F$101))</f>
        <v/>
      </c>
      <c r="M53" s="10">
        <f>IF(A53="","",SUMIF('Movimentações'!$C$2:$C$101,A53,'Movimentações'!$G$2:$G$101))</f>
        <v/>
      </c>
      <c r="N53" s="10">
        <f>IF(A53="","",K53+L53-M53)</f>
        <v/>
      </c>
      <c r="O53" s="7" t="n"/>
      <c r="P53" s="11">
        <f>IF(A53="","",IFERROR(N53*O53,0))</f>
        <v/>
      </c>
      <c r="Q53" s="10">
        <f>IF(OR(A53="",H53=""),"",IFERROR(H53-TODAY(),""))</f>
        <v/>
      </c>
      <c r="R53" s="12">
        <f>IF(OR(A53="",N53="",I53="",J53=""),"",IF(N53&lt;=I53,"Repor",IF(N53&gt;=J53,"Acima do máximo","Normal")))</f>
        <v/>
      </c>
      <c r="S53" s="12">
        <f>IF(OR(A53="",H53=""),"",IFERROR(IF(H53&lt;TODAY(),"Vencido",IF(H53-TODAY()&lt;=30,"Vence em até 30 dias","Válido")),"Data inválida"))</f>
        <v/>
      </c>
      <c r="T53" s="4" t="n"/>
    </row>
    <row r="54">
      <c r="A54" s="2" t="n"/>
      <c r="B54" s="3" t="n"/>
      <c r="C54" s="2" t="n"/>
      <c r="D54" s="2" t="n"/>
      <c r="E54" s="3" t="n"/>
      <c r="F54" s="2" t="n"/>
      <c r="G54" s="2" t="n"/>
      <c r="H54" s="4" t="n"/>
      <c r="I54" s="5" t="n"/>
      <c r="J54" s="5" t="n"/>
      <c r="K54" s="5" t="n"/>
      <c r="L54" s="6">
        <f>IF(A54="","",SUMIF('Movimentações'!$C$2:$C$101,A54,'Movimentações'!$F$2:$F$101))</f>
        <v/>
      </c>
      <c r="M54" s="6">
        <f>IF(A54="","",SUMIF('Movimentações'!$C$2:$C$101,A54,'Movimentações'!$G$2:$G$101))</f>
        <v/>
      </c>
      <c r="N54" s="6">
        <f>IF(A54="","",K54+L54-M54)</f>
        <v/>
      </c>
      <c r="O54" s="7" t="n"/>
      <c r="P54" s="8">
        <f>IF(A54="","",IFERROR(N54*O54,0))</f>
        <v/>
      </c>
      <c r="Q54" s="6">
        <f>IF(OR(A54="",H54=""),"",IFERROR(H54-TODAY(),""))</f>
        <v/>
      </c>
      <c r="R54" s="9">
        <f>IF(OR(A54="",N54="",I54="",J54=""),"",IF(N54&lt;=I54,"Repor",IF(N54&gt;=J54,"Acima do máximo","Normal")))</f>
        <v/>
      </c>
      <c r="S54" s="9">
        <f>IF(OR(A54="",H54=""),"",IFERROR(IF(H54&lt;TODAY(),"Vencido",IF(H54-TODAY()&lt;=30,"Vence em até 30 dias","Válido")),"Data inválida"))</f>
        <v/>
      </c>
      <c r="T54" s="4" t="n"/>
    </row>
    <row r="55">
      <c r="A55" s="2" t="n"/>
      <c r="B55" s="3" t="n"/>
      <c r="C55" s="2" t="n"/>
      <c r="D55" s="2" t="n"/>
      <c r="E55" s="3" t="n"/>
      <c r="F55" s="2" t="n"/>
      <c r="G55" s="2" t="n"/>
      <c r="H55" s="4" t="n"/>
      <c r="I55" s="5" t="n"/>
      <c r="J55" s="5" t="n"/>
      <c r="K55" s="5" t="n"/>
      <c r="L55" s="10">
        <f>IF(A55="","",SUMIF('Movimentações'!$C$2:$C$101,A55,'Movimentações'!$F$2:$F$101))</f>
        <v/>
      </c>
      <c r="M55" s="10">
        <f>IF(A55="","",SUMIF('Movimentações'!$C$2:$C$101,A55,'Movimentações'!$G$2:$G$101))</f>
        <v/>
      </c>
      <c r="N55" s="10">
        <f>IF(A55="","",K55+L55-M55)</f>
        <v/>
      </c>
      <c r="O55" s="7" t="n"/>
      <c r="P55" s="11">
        <f>IF(A55="","",IFERROR(N55*O55,0))</f>
        <v/>
      </c>
      <c r="Q55" s="10">
        <f>IF(OR(A55="",H55=""),"",IFERROR(H55-TODAY(),""))</f>
        <v/>
      </c>
      <c r="R55" s="12">
        <f>IF(OR(A55="",N55="",I55="",J55=""),"",IF(N55&lt;=I55,"Repor",IF(N55&gt;=J55,"Acima do máximo","Normal")))</f>
        <v/>
      </c>
      <c r="S55" s="12">
        <f>IF(OR(A55="",H55=""),"",IFERROR(IF(H55&lt;TODAY(),"Vencido",IF(H55-TODAY()&lt;=30,"Vence em até 30 dias","Válido")),"Data inválida"))</f>
        <v/>
      </c>
      <c r="T55" s="4" t="n"/>
    </row>
    <row r="56">
      <c r="A56" s="2" t="n"/>
      <c r="B56" s="3" t="n"/>
      <c r="C56" s="2" t="n"/>
      <c r="D56" s="2" t="n"/>
      <c r="E56" s="3" t="n"/>
      <c r="F56" s="2" t="n"/>
      <c r="G56" s="2" t="n"/>
      <c r="H56" s="4" t="n"/>
      <c r="I56" s="5" t="n"/>
      <c r="J56" s="5" t="n"/>
      <c r="K56" s="5" t="n"/>
      <c r="L56" s="6">
        <f>IF(A56="","",SUMIF('Movimentações'!$C$2:$C$101,A56,'Movimentações'!$F$2:$F$101))</f>
        <v/>
      </c>
      <c r="M56" s="6">
        <f>IF(A56="","",SUMIF('Movimentações'!$C$2:$C$101,A56,'Movimentações'!$G$2:$G$101))</f>
        <v/>
      </c>
      <c r="N56" s="6">
        <f>IF(A56="","",K56+L56-M56)</f>
        <v/>
      </c>
      <c r="O56" s="7" t="n"/>
      <c r="P56" s="8">
        <f>IF(A56="","",IFERROR(N56*O56,0))</f>
        <v/>
      </c>
      <c r="Q56" s="6">
        <f>IF(OR(A56="",H56=""),"",IFERROR(H56-TODAY(),""))</f>
        <v/>
      </c>
      <c r="R56" s="9">
        <f>IF(OR(A56="",N56="",I56="",J56=""),"",IF(N56&lt;=I56,"Repor",IF(N56&gt;=J56,"Acima do máximo","Normal")))</f>
        <v/>
      </c>
      <c r="S56" s="9">
        <f>IF(OR(A56="",H56=""),"",IFERROR(IF(H56&lt;TODAY(),"Vencido",IF(H56-TODAY()&lt;=30,"Vence em até 30 dias","Válido")),"Data inválida"))</f>
        <v/>
      </c>
      <c r="T56" s="4" t="n"/>
    </row>
    <row r="57">
      <c r="A57" s="2" t="n"/>
      <c r="B57" s="3" t="n"/>
      <c r="C57" s="2" t="n"/>
      <c r="D57" s="2" t="n"/>
      <c r="E57" s="3" t="n"/>
      <c r="F57" s="2" t="n"/>
      <c r="G57" s="2" t="n"/>
      <c r="H57" s="4" t="n"/>
      <c r="I57" s="5" t="n"/>
      <c r="J57" s="5" t="n"/>
      <c r="K57" s="5" t="n"/>
      <c r="L57" s="10">
        <f>IF(A57="","",SUMIF('Movimentações'!$C$2:$C$101,A57,'Movimentações'!$F$2:$F$101))</f>
        <v/>
      </c>
      <c r="M57" s="10">
        <f>IF(A57="","",SUMIF('Movimentações'!$C$2:$C$101,A57,'Movimentações'!$G$2:$G$101))</f>
        <v/>
      </c>
      <c r="N57" s="10">
        <f>IF(A57="","",K57+L57-M57)</f>
        <v/>
      </c>
      <c r="O57" s="7" t="n"/>
      <c r="P57" s="11">
        <f>IF(A57="","",IFERROR(N57*O57,0))</f>
        <v/>
      </c>
      <c r="Q57" s="10">
        <f>IF(OR(A57="",H57=""),"",IFERROR(H57-TODAY(),""))</f>
        <v/>
      </c>
      <c r="R57" s="12">
        <f>IF(OR(A57="",N57="",I57="",J57=""),"",IF(N57&lt;=I57,"Repor",IF(N57&gt;=J57,"Acima do máximo","Normal")))</f>
        <v/>
      </c>
      <c r="S57" s="12">
        <f>IF(OR(A57="",H57=""),"",IFERROR(IF(H57&lt;TODAY(),"Vencido",IF(H57-TODAY()&lt;=30,"Vence em até 30 dias","Válido")),"Data inválida"))</f>
        <v/>
      </c>
      <c r="T57" s="4" t="n"/>
    </row>
    <row r="58">
      <c r="A58" s="2" t="n"/>
      <c r="B58" s="3" t="n"/>
      <c r="C58" s="2" t="n"/>
      <c r="D58" s="2" t="n"/>
      <c r="E58" s="3" t="n"/>
      <c r="F58" s="2" t="n"/>
      <c r="G58" s="2" t="n"/>
      <c r="H58" s="4" t="n"/>
      <c r="I58" s="5" t="n"/>
      <c r="J58" s="5" t="n"/>
      <c r="K58" s="5" t="n"/>
      <c r="L58" s="6">
        <f>IF(A58="","",SUMIF('Movimentações'!$C$2:$C$101,A58,'Movimentações'!$F$2:$F$101))</f>
        <v/>
      </c>
      <c r="M58" s="6">
        <f>IF(A58="","",SUMIF('Movimentações'!$C$2:$C$101,A58,'Movimentações'!$G$2:$G$101))</f>
        <v/>
      </c>
      <c r="N58" s="6">
        <f>IF(A58="","",K58+L58-M58)</f>
        <v/>
      </c>
      <c r="O58" s="7" t="n"/>
      <c r="P58" s="8">
        <f>IF(A58="","",IFERROR(N58*O58,0))</f>
        <v/>
      </c>
      <c r="Q58" s="6">
        <f>IF(OR(A58="",H58=""),"",IFERROR(H58-TODAY(),""))</f>
        <v/>
      </c>
      <c r="R58" s="9">
        <f>IF(OR(A58="",N58="",I58="",J58=""),"",IF(N58&lt;=I58,"Repor",IF(N58&gt;=J58,"Acima do máximo","Normal")))</f>
        <v/>
      </c>
      <c r="S58" s="9">
        <f>IF(OR(A58="",H58=""),"",IFERROR(IF(H58&lt;TODAY(),"Vencido",IF(H58-TODAY()&lt;=30,"Vence em até 30 dias","Válido")),"Data inválida"))</f>
        <v/>
      </c>
      <c r="T58" s="4" t="n"/>
    </row>
    <row r="59">
      <c r="A59" s="2" t="n"/>
      <c r="B59" s="3" t="n"/>
      <c r="C59" s="2" t="n"/>
      <c r="D59" s="2" t="n"/>
      <c r="E59" s="3" t="n"/>
      <c r="F59" s="2" t="n"/>
      <c r="G59" s="2" t="n"/>
      <c r="H59" s="4" t="n"/>
      <c r="I59" s="5" t="n"/>
      <c r="J59" s="5" t="n"/>
      <c r="K59" s="5" t="n"/>
      <c r="L59" s="10">
        <f>IF(A59="","",SUMIF('Movimentações'!$C$2:$C$101,A59,'Movimentações'!$F$2:$F$101))</f>
        <v/>
      </c>
      <c r="M59" s="10">
        <f>IF(A59="","",SUMIF('Movimentações'!$C$2:$C$101,A59,'Movimentações'!$G$2:$G$101))</f>
        <v/>
      </c>
      <c r="N59" s="10">
        <f>IF(A59="","",K59+L59-M59)</f>
        <v/>
      </c>
      <c r="O59" s="7" t="n"/>
      <c r="P59" s="11">
        <f>IF(A59="","",IFERROR(N59*O59,0))</f>
        <v/>
      </c>
      <c r="Q59" s="10">
        <f>IF(OR(A59="",H59=""),"",IFERROR(H59-TODAY(),""))</f>
        <v/>
      </c>
      <c r="R59" s="12">
        <f>IF(OR(A59="",N59="",I59="",J59=""),"",IF(N59&lt;=I59,"Repor",IF(N59&gt;=J59,"Acima do máximo","Normal")))</f>
        <v/>
      </c>
      <c r="S59" s="12">
        <f>IF(OR(A59="",H59=""),"",IFERROR(IF(H59&lt;TODAY(),"Vencido",IF(H59-TODAY()&lt;=30,"Vence em até 30 dias","Válido")),"Data inválida"))</f>
        <v/>
      </c>
      <c r="T59" s="4" t="n"/>
    </row>
    <row r="60">
      <c r="A60" s="2" t="n"/>
      <c r="B60" s="3" t="n"/>
      <c r="C60" s="2" t="n"/>
      <c r="D60" s="2" t="n"/>
      <c r="E60" s="3" t="n"/>
      <c r="F60" s="2" t="n"/>
      <c r="G60" s="2" t="n"/>
      <c r="H60" s="4" t="n"/>
      <c r="I60" s="5" t="n"/>
      <c r="J60" s="5" t="n"/>
      <c r="K60" s="5" t="n"/>
      <c r="L60" s="6">
        <f>IF(A60="","",SUMIF('Movimentações'!$C$2:$C$101,A60,'Movimentações'!$F$2:$F$101))</f>
        <v/>
      </c>
      <c r="M60" s="6">
        <f>IF(A60="","",SUMIF('Movimentações'!$C$2:$C$101,A60,'Movimentações'!$G$2:$G$101))</f>
        <v/>
      </c>
      <c r="N60" s="6">
        <f>IF(A60="","",K60+L60-M60)</f>
        <v/>
      </c>
      <c r="O60" s="7" t="n"/>
      <c r="P60" s="8">
        <f>IF(A60="","",IFERROR(N60*O60,0))</f>
        <v/>
      </c>
      <c r="Q60" s="6">
        <f>IF(OR(A60="",H60=""),"",IFERROR(H60-TODAY(),""))</f>
        <v/>
      </c>
      <c r="R60" s="9">
        <f>IF(OR(A60="",N60="",I60="",J60=""),"",IF(N60&lt;=I60,"Repor",IF(N60&gt;=J60,"Acima do máximo","Normal")))</f>
        <v/>
      </c>
      <c r="S60" s="9">
        <f>IF(OR(A60="",H60=""),"",IFERROR(IF(H60&lt;TODAY(),"Vencido",IF(H60-TODAY()&lt;=30,"Vence em até 30 dias","Válido")),"Data inválida"))</f>
        <v/>
      </c>
      <c r="T60" s="4" t="n"/>
    </row>
    <row r="61">
      <c r="A61" s="2" t="n"/>
      <c r="B61" s="3" t="n"/>
      <c r="C61" s="2" t="n"/>
      <c r="D61" s="2" t="n"/>
      <c r="E61" s="3" t="n"/>
      <c r="F61" s="2" t="n"/>
      <c r="G61" s="2" t="n"/>
      <c r="H61" s="4" t="n"/>
      <c r="I61" s="5" t="n"/>
      <c r="J61" s="5" t="n"/>
      <c r="K61" s="5" t="n"/>
      <c r="L61" s="10">
        <f>IF(A61="","",SUMIF('Movimentações'!$C$2:$C$101,A61,'Movimentações'!$F$2:$F$101))</f>
        <v/>
      </c>
      <c r="M61" s="10">
        <f>IF(A61="","",SUMIF('Movimentações'!$C$2:$C$101,A61,'Movimentações'!$G$2:$G$101))</f>
        <v/>
      </c>
      <c r="N61" s="10">
        <f>IF(A61="","",K61+L61-M61)</f>
        <v/>
      </c>
      <c r="O61" s="7" t="n"/>
      <c r="P61" s="11">
        <f>IF(A61="","",IFERROR(N61*O61,0))</f>
        <v/>
      </c>
      <c r="Q61" s="10">
        <f>IF(OR(A61="",H61=""),"",IFERROR(H61-TODAY(),""))</f>
        <v/>
      </c>
      <c r="R61" s="12">
        <f>IF(OR(A61="",N61="",I61="",J61=""),"",IF(N61&lt;=I61,"Repor",IF(N61&gt;=J61,"Acima do máximo","Normal")))</f>
        <v/>
      </c>
      <c r="S61" s="12">
        <f>IF(OR(A61="",H61=""),"",IFERROR(IF(H61&lt;TODAY(),"Vencido",IF(H61-TODAY()&lt;=30,"Vence em até 30 dias","Válido")),"Data inválida"))</f>
        <v/>
      </c>
      <c r="T61" s="4" t="n"/>
    </row>
    <row r="62">
      <c r="A62" s="2" t="n"/>
      <c r="B62" s="3" t="n"/>
      <c r="C62" s="2" t="n"/>
      <c r="D62" s="2" t="n"/>
      <c r="E62" s="3" t="n"/>
      <c r="F62" s="2" t="n"/>
      <c r="G62" s="2" t="n"/>
      <c r="H62" s="4" t="n"/>
      <c r="I62" s="5" t="n"/>
      <c r="J62" s="5" t="n"/>
      <c r="K62" s="5" t="n"/>
      <c r="L62" s="6">
        <f>IF(A62="","",SUMIF('Movimentações'!$C$2:$C$101,A62,'Movimentações'!$F$2:$F$101))</f>
        <v/>
      </c>
      <c r="M62" s="6">
        <f>IF(A62="","",SUMIF('Movimentações'!$C$2:$C$101,A62,'Movimentações'!$G$2:$G$101))</f>
        <v/>
      </c>
      <c r="N62" s="6">
        <f>IF(A62="","",K62+L62-M62)</f>
        <v/>
      </c>
      <c r="O62" s="7" t="n"/>
      <c r="P62" s="8">
        <f>IF(A62="","",IFERROR(N62*O62,0))</f>
        <v/>
      </c>
      <c r="Q62" s="6">
        <f>IF(OR(A62="",H62=""),"",IFERROR(H62-TODAY(),""))</f>
        <v/>
      </c>
      <c r="R62" s="9">
        <f>IF(OR(A62="",N62="",I62="",J62=""),"",IF(N62&lt;=I62,"Repor",IF(N62&gt;=J62,"Acima do máximo","Normal")))</f>
        <v/>
      </c>
      <c r="S62" s="9">
        <f>IF(OR(A62="",H62=""),"",IFERROR(IF(H62&lt;TODAY(),"Vencido",IF(H62-TODAY()&lt;=30,"Vence em até 30 dias","Válido")),"Data inválida"))</f>
        <v/>
      </c>
      <c r="T62" s="4" t="n"/>
    </row>
    <row r="63">
      <c r="A63" s="2" t="n"/>
      <c r="B63" s="3" t="n"/>
      <c r="C63" s="2" t="n"/>
      <c r="D63" s="2" t="n"/>
      <c r="E63" s="3" t="n"/>
      <c r="F63" s="2" t="n"/>
      <c r="G63" s="2" t="n"/>
      <c r="H63" s="4" t="n"/>
      <c r="I63" s="5" t="n"/>
      <c r="J63" s="5" t="n"/>
      <c r="K63" s="5" t="n"/>
      <c r="L63" s="10">
        <f>IF(A63="","",SUMIF('Movimentações'!$C$2:$C$101,A63,'Movimentações'!$F$2:$F$101))</f>
        <v/>
      </c>
      <c r="M63" s="10">
        <f>IF(A63="","",SUMIF('Movimentações'!$C$2:$C$101,A63,'Movimentações'!$G$2:$G$101))</f>
        <v/>
      </c>
      <c r="N63" s="10">
        <f>IF(A63="","",K63+L63-M63)</f>
        <v/>
      </c>
      <c r="O63" s="7" t="n"/>
      <c r="P63" s="11">
        <f>IF(A63="","",IFERROR(N63*O63,0))</f>
        <v/>
      </c>
      <c r="Q63" s="10">
        <f>IF(OR(A63="",H63=""),"",IFERROR(H63-TODAY(),""))</f>
        <v/>
      </c>
      <c r="R63" s="12">
        <f>IF(OR(A63="",N63="",I63="",J63=""),"",IF(N63&lt;=I63,"Repor",IF(N63&gt;=J63,"Acima do máximo","Normal")))</f>
        <v/>
      </c>
      <c r="S63" s="12">
        <f>IF(OR(A63="",H63=""),"",IFERROR(IF(H63&lt;TODAY(),"Vencido",IF(H63-TODAY()&lt;=30,"Vence em até 30 dias","Válido")),"Data inválida"))</f>
        <v/>
      </c>
      <c r="T63" s="4" t="n"/>
    </row>
    <row r="64">
      <c r="A64" s="2" t="n"/>
      <c r="B64" s="3" t="n"/>
      <c r="C64" s="2" t="n"/>
      <c r="D64" s="2" t="n"/>
      <c r="E64" s="3" t="n"/>
      <c r="F64" s="2" t="n"/>
      <c r="G64" s="2" t="n"/>
      <c r="H64" s="4" t="n"/>
      <c r="I64" s="5" t="n"/>
      <c r="J64" s="5" t="n"/>
      <c r="K64" s="5" t="n"/>
      <c r="L64" s="6">
        <f>IF(A64="","",SUMIF('Movimentações'!$C$2:$C$101,A64,'Movimentações'!$F$2:$F$101))</f>
        <v/>
      </c>
      <c r="M64" s="6">
        <f>IF(A64="","",SUMIF('Movimentações'!$C$2:$C$101,A64,'Movimentações'!$G$2:$G$101))</f>
        <v/>
      </c>
      <c r="N64" s="6">
        <f>IF(A64="","",K64+L64-M64)</f>
        <v/>
      </c>
      <c r="O64" s="7" t="n"/>
      <c r="P64" s="8">
        <f>IF(A64="","",IFERROR(N64*O64,0))</f>
        <v/>
      </c>
      <c r="Q64" s="6">
        <f>IF(OR(A64="",H64=""),"",IFERROR(H64-TODAY(),""))</f>
        <v/>
      </c>
      <c r="R64" s="9">
        <f>IF(OR(A64="",N64="",I64="",J64=""),"",IF(N64&lt;=I64,"Repor",IF(N64&gt;=J64,"Acima do máximo","Normal")))</f>
        <v/>
      </c>
      <c r="S64" s="9">
        <f>IF(OR(A64="",H64=""),"",IFERROR(IF(H64&lt;TODAY(),"Vencido",IF(H64-TODAY()&lt;=30,"Vence em até 30 dias","Válido")),"Data inválida"))</f>
        <v/>
      </c>
      <c r="T64" s="4" t="n"/>
    </row>
    <row r="65">
      <c r="A65" s="2" t="n"/>
      <c r="B65" s="3" t="n"/>
      <c r="C65" s="2" t="n"/>
      <c r="D65" s="2" t="n"/>
      <c r="E65" s="3" t="n"/>
      <c r="F65" s="2" t="n"/>
      <c r="G65" s="2" t="n"/>
      <c r="H65" s="4" t="n"/>
      <c r="I65" s="5" t="n"/>
      <c r="J65" s="5" t="n"/>
      <c r="K65" s="5" t="n"/>
      <c r="L65" s="10">
        <f>IF(A65="","",SUMIF('Movimentações'!$C$2:$C$101,A65,'Movimentações'!$F$2:$F$101))</f>
        <v/>
      </c>
      <c r="M65" s="10">
        <f>IF(A65="","",SUMIF('Movimentações'!$C$2:$C$101,A65,'Movimentações'!$G$2:$G$101))</f>
        <v/>
      </c>
      <c r="N65" s="10">
        <f>IF(A65="","",K65+L65-M65)</f>
        <v/>
      </c>
      <c r="O65" s="7" t="n"/>
      <c r="P65" s="11">
        <f>IF(A65="","",IFERROR(N65*O65,0))</f>
        <v/>
      </c>
      <c r="Q65" s="10">
        <f>IF(OR(A65="",H65=""),"",IFERROR(H65-TODAY(),""))</f>
        <v/>
      </c>
      <c r="R65" s="12">
        <f>IF(OR(A65="",N65="",I65="",J65=""),"",IF(N65&lt;=I65,"Repor",IF(N65&gt;=J65,"Acima do máximo","Normal")))</f>
        <v/>
      </c>
      <c r="S65" s="12">
        <f>IF(OR(A65="",H65=""),"",IFERROR(IF(H65&lt;TODAY(),"Vencido",IF(H65-TODAY()&lt;=30,"Vence em até 30 dias","Válido")),"Data inválida"))</f>
        <v/>
      </c>
      <c r="T65" s="4" t="n"/>
    </row>
    <row r="66">
      <c r="A66" s="2" t="n"/>
      <c r="B66" s="3" t="n"/>
      <c r="C66" s="2" t="n"/>
      <c r="D66" s="2" t="n"/>
      <c r="E66" s="3" t="n"/>
      <c r="F66" s="2" t="n"/>
      <c r="G66" s="2" t="n"/>
      <c r="H66" s="4" t="n"/>
      <c r="I66" s="5" t="n"/>
      <c r="J66" s="5" t="n"/>
      <c r="K66" s="5" t="n"/>
      <c r="L66" s="6">
        <f>IF(A66="","",SUMIF('Movimentações'!$C$2:$C$101,A66,'Movimentações'!$F$2:$F$101))</f>
        <v/>
      </c>
      <c r="M66" s="6">
        <f>IF(A66="","",SUMIF('Movimentações'!$C$2:$C$101,A66,'Movimentações'!$G$2:$G$101))</f>
        <v/>
      </c>
      <c r="N66" s="6">
        <f>IF(A66="","",K66+L66-M66)</f>
        <v/>
      </c>
      <c r="O66" s="7" t="n"/>
      <c r="P66" s="8">
        <f>IF(A66="","",IFERROR(N66*O66,0))</f>
        <v/>
      </c>
      <c r="Q66" s="6">
        <f>IF(OR(A66="",H66=""),"",IFERROR(H66-TODAY(),""))</f>
        <v/>
      </c>
      <c r="R66" s="9">
        <f>IF(OR(A66="",N66="",I66="",J66=""),"",IF(N66&lt;=I66,"Repor",IF(N66&gt;=J66,"Acima do máximo","Normal")))</f>
        <v/>
      </c>
      <c r="S66" s="9">
        <f>IF(OR(A66="",H66=""),"",IFERROR(IF(H66&lt;TODAY(),"Vencido",IF(H66-TODAY()&lt;=30,"Vence em até 30 dias","Válido")),"Data inválida"))</f>
        <v/>
      </c>
      <c r="T66" s="4" t="n"/>
    </row>
    <row r="67">
      <c r="A67" s="2" t="n"/>
      <c r="B67" s="3" t="n"/>
      <c r="C67" s="2" t="n"/>
      <c r="D67" s="2" t="n"/>
      <c r="E67" s="3" t="n"/>
      <c r="F67" s="2" t="n"/>
      <c r="G67" s="2" t="n"/>
      <c r="H67" s="4" t="n"/>
      <c r="I67" s="5" t="n"/>
      <c r="J67" s="5" t="n"/>
      <c r="K67" s="5" t="n"/>
      <c r="L67" s="10">
        <f>IF(A67="","",SUMIF('Movimentações'!$C$2:$C$101,A67,'Movimentações'!$F$2:$F$101))</f>
        <v/>
      </c>
      <c r="M67" s="10">
        <f>IF(A67="","",SUMIF('Movimentações'!$C$2:$C$101,A67,'Movimentações'!$G$2:$G$101))</f>
        <v/>
      </c>
      <c r="N67" s="10">
        <f>IF(A67="","",K67+L67-M67)</f>
        <v/>
      </c>
      <c r="O67" s="7" t="n"/>
      <c r="P67" s="11">
        <f>IF(A67="","",IFERROR(N67*O67,0))</f>
        <v/>
      </c>
      <c r="Q67" s="10">
        <f>IF(OR(A67="",H67=""),"",IFERROR(H67-TODAY(),""))</f>
        <v/>
      </c>
      <c r="R67" s="12">
        <f>IF(OR(A67="",N67="",I67="",J67=""),"",IF(N67&lt;=I67,"Repor",IF(N67&gt;=J67,"Acima do máximo","Normal")))</f>
        <v/>
      </c>
      <c r="S67" s="12">
        <f>IF(OR(A67="",H67=""),"",IFERROR(IF(H67&lt;TODAY(),"Vencido",IF(H67-TODAY()&lt;=30,"Vence em até 30 dias","Válido")),"Data inválida"))</f>
        <v/>
      </c>
      <c r="T67" s="4" t="n"/>
    </row>
    <row r="68">
      <c r="A68" s="2" t="n"/>
      <c r="B68" s="3" t="n"/>
      <c r="C68" s="2" t="n"/>
      <c r="D68" s="2" t="n"/>
      <c r="E68" s="3" t="n"/>
      <c r="F68" s="2" t="n"/>
      <c r="G68" s="2" t="n"/>
      <c r="H68" s="4" t="n"/>
      <c r="I68" s="5" t="n"/>
      <c r="J68" s="5" t="n"/>
      <c r="K68" s="5" t="n"/>
      <c r="L68" s="6">
        <f>IF(A68="","",SUMIF('Movimentações'!$C$2:$C$101,A68,'Movimentações'!$F$2:$F$101))</f>
        <v/>
      </c>
      <c r="M68" s="6">
        <f>IF(A68="","",SUMIF('Movimentações'!$C$2:$C$101,A68,'Movimentações'!$G$2:$G$101))</f>
        <v/>
      </c>
      <c r="N68" s="6">
        <f>IF(A68="","",K68+L68-M68)</f>
        <v/>
      </c>
      <c r="O68" s="7" t="n"/>
      <c r="P68" s="8">
        <f>IF(A68="","",IFERROR(N68*O68,0))</f>
        <v/>
      </c>
      <c r="Q68" s="6">
        <f>IF(OR(A68="",H68=""),"",IFERROR(H68-TODAY(),""))</f>
        <v/>
      </c>
      <c r="R68" s="9">
        <f>IF(OR(A68="",N68="",I68="",J68=""),"",IF(N68&lt;=I68,"Repor",IF(N68&gt;=J68,"Acima do máximo","Normal")))</f>
        <v/>
      </c>
      <c r="S68" s="9">
        <f>IF(OR(A68="",H68=""),"",IFERROR(IF(H68&lt;TODAY(),"Vencido",IF(H68-TODAY()&lt;=30,"Vence em até 30 dias","Válido")),"Data inválida"))</f>
        <v/>
      </c>
      <c r="T68" s="4" t="n"/>
    </row>
    <row r="69">
      <c r="A69" s="2" t="n"/>
      <c r="B69" s="3" t="n"/>
      <c r="C69" s="2" t="n"/>
      <c r="D69" s="2" t="n"/>
      <c r="E69" s="3" t="n"/>
      <c r="F69" s="2" t="n"/>
      <c r="G69" s="2" t="n"/>
      <c r="H69" s="4" t="n"/>
      <c r="I69" s="5" t="n"/>
      <c r="J69" s="5" t="n"/>
      <c r="K69" s="5" t="n"/>
      <c r="L69" s="10">
        <f>IF(A69="","",SUMIF('Movimentações'!$C$2:$C$101,A69,'Movimentações'!$F$2:$F$101))</f>
        <v/>
      </c>
      <c r="M69" s="10">
        <f>IF(A69="","",SUMIF('Movimentações'!$C$2:$C$101,A69,'Movimentações'!$G$2:$G$101))</f>
        <v/>
      </c>
      <c r="N69" s="10">
        <f>IF(A69="","",K69+L69-M69)</f>
        <v/>
      </c>
      <c r="O69" s="7" t="n"/>
      <c r="P69" s="11">
        <f>IF(A69="","",IFERROR(N69*O69,0))</f>
        <v/>
      </c>
      <c r="Q69" s="10">
        <f>IF(OR(A69="",H69=""),"",IFERROR(H69-TODAY(),""))</f>
        <v/>
      </c>
      <c r="R69" s="12">
        <f>IF(OR(A69="",N69="",I69="",J69=""),"",IF(N69&lt;=I69,"Repor",IF(N69&gt;=J69,"Acima do máximo","Normal")))</f>
        <v/>
      </c>
      <c r="S69" s="12">
        <f>IF(OR(A69="",H69=""),"",IFERROR(IF(H69&lt;TODAY(),"Vencido",IF(H69-TODAY()&lt;=30,"Vence em até 30 dias","Válido")),"Data inválida"))</f>
        <v/>
      </c>
      <c r="T69" s="4" t="n"/>
    </row>
    <row r="70">
      <c r="A70" s="2" t="n"/>
      <c r="B70" s="3" t="n"/>
      <c r="C70" s="2" t="n"/>
      <c r="D70" s="2" t="n"/>
      <c r="E70" s="3" t="n"/>
      <c r="F70" s="2" t="n"/>
      <c r="G70" s="2" t="n"/>
      <c r="H70" s="4" t="n"/>
      <c r="I70" s="5" t="n"/>
      <c r="J70" s="5" t="n"/>
      <c r="K70" s="5" t="n"/>
      <c r="L70" s="6">
        <f>IF(A70="","",SUMIF('Movimentações'!$C$2:$C$101,A70,'Movimentações'!$F$2:$F$101))</f>
        <v/>
      </c>
      <c r="M70" s="6">
        <f>IF(A70="","",SUMIF('Movimentações'!$C$2:$C$101,A70,'Movimentações'!$G$2:$G$101))</f>
        <v/>
      </c>
      <c r="N70" s="6">
        <f>IF(A70="","",K70+L70-M70)</f>
        <v/>
      </c>
      <c r="O70" s="7" t="n"/>
      <c r="P70" s="8">
        <f>IF(A70="","",IFERROR(N70*O70,0))</f>
        <v/>
      </c>
      <c r="Q70" s="6">
        <f>IF(OR(A70="",H70=""),"",IFERROR(H70-TODAY(),""))</f>
        <v/>
      </c>
      <c r="R70" s="9">
        <f>IF(OR(A70="",N70="",I70="",J70=""),"",IF(N70&lt;=I70,"Repor",IF(N70&gt;=J70,"Acima do máximo","Normal")))</f>
        <v/>
      </c>
      <c r="S70" s="9">
        <f>IF(OR(A70="",H70=""),"",IFERROR(IF(H70&lt;TODAY(),"Vencido",IF(H70-TODAY()&lt;=30,"Vence em até 30 dias","Válido")),"Data inválida"))</f>
        <v/>
      </c>
      <c r="T70" s="4" t="n"/>
    </row>
    <row r="71">
      <c r="A71" s="2" t="n"/>
      <c r="B71" s="3" t="n"/>
      <c r="C71" s="2" t="n"/>
      <c r="D71" s="2" t="n"/>
      <c r="E71" s="3" t="n"/>
      <c r="F71" s="2" t="n"/>
      <c r="G71" s="2" t="n"/>
      <c r="H71" s="4" t="n"/>
      <c r="I71" s="5" t="n"/>
      <c r="J71" s="5" t="n"/>
      <c r="K71" s="5" t="n"/>
      <c r="L71" s="10">
        <f>IF(A71="","",SUMIF('Movimentações'!$C$2:$C$101,A71,'Movimentações'!$F$2:$F$101))</f>
        <v/>
      </c>
      <c r="M71" s="10">
        <f>IF(A71="","",SUMIF('Movimentações'!$C$2:$C$101,A71,'Movimentações'!$G$2:$G$101))</f>
        <v/>
      </c>
      <c r="N71" s="10">
        <f>IF(A71="","",K71+L71-M71)</f>
        <v/>
      </c>
      <c r="O71" s="7" t="n"/>
      <c r="P71" s="11">
        <f>IF(A71="","",IFERROR(N71*O71,0))</f>
        <v/>
      </c>
      <c r="Q71" s="10">
        <f>IF(OR(A71="",H71=""),"",IFERROR(H71-TODAY(),""))</f>
        <v/>
      </c>
      <c r="R71" s="12">
        <f>IF(OR(A71="",N71="",I71="",J71=""),"",IF(N71&lt;=I71,"Repor",IF(N71&gt;=J71,"Acima do máximo","Normal")))</f>
        <v/>
      </c>
      <c r="S71" s="12">
        <f>IF(OR(A71="",H71=""),"",IFERROR(IF(H71&lt;TODAY(),"Vencido",IF(H71-TODAY()&lt;=30,"Vence em até 30 dias","Válido")),"Data inválida"))</f>
        <v/>
      </c>
      <c r="T71" s="4" t="n"/>
    </row>
    <row r="72">
      <c r="A72" s="2" t="n"/>
      <c r="B72" s="3" t="n"/>
      <c r="C72" s="2" t="n"/>
      <c r="D72" s="2" t="n"/>
      <c r="E72" s="3" t="n"/>
      <c r="F72" s="2" t="n"/>
      <c r="G72" s="2" t="n"/>
      <c r="H72" s="4" t="n"/>
      <c r="I72" s="5" t="n"/>
      <c r="J72" s="5" t="n"/>
      <c r="K72" s="5" t="n"/>
      <c r="L72" s="6">
        <f>IF(A72="","",SUMIF('Movimentações'!$C$2:$C$101,A72,'Movimentações'!$F$2:$F$101))</f>
        <v/>
      </c>
      <c r="M72" s="6">
        <f>IF(A72="","",SUMIF('Movimentações'!$C$2:$C$101,A72,'Movimentações'!$G$2:$G$101))</f>
        <v/>
      </c>
      <c r="N72" s="6">
        <f>IF(A72="","",K72+L72-M72)</f>
        <v/>
      </c>
      <c r="O72" s="7" t="n"/>
      <c r="P72" s="8">
        <f>IF(A72="","",IFERROR(N72*O72,0))</f>
        <v/>
      </c>
      <c r="Q72" s="6">
        <f>IF(OR(A72="",H72=""),"",IFERROR(H72-TODAY(),""))</f>
        <v/>
      </c>
      <c r="R72" s="9">
        <f>IF(OR(A72="",N72="",I72="",J72=""),"",IF(N72&lt;=I72,"Repor",IF(N72&gt;=J72,"Acima do máximo","Normal")))</f>
        <v/>
      </c>
      <c r="S72" s="9">
        <f>IF(OR(A72="",H72=""),"",IFERROR(IF(H72&lt;TODAY(),"Vencido",IF(H72-TODAY()&lt;=30,"Vence em até 30 dias","Válido")),"Data inválida"))</f>
        <v/>
      </c>
      <c r="T72" s="4" t="n"/>
    </row>
    <row r="73">
      <c r="A73" s="2" t="n"/>
      <c r="B73" s="3" t="n"/>
      <c r="C73" s="2" t="n"/>
      <c r="D73" s="2" t="n"/>
      <c r="E73" s="3" t="n"/>
      <c r="F73" s="2" t="n"/>
      <c r="G73" s="2" t="n"/>
      <c r="H73" s="4" t="n"/>
      <c r="I73" s="5" t="n"/>
      <c r="J73" s="5" t="n"/>
      <c r="K73" s="5" t="n"/>
      <c r="L73" s="10">
        <f>IF(A73="","",SUMIF('Movimentações'!$C$2:$C$101,A73,'Movimentações'!$F$2:$F$101))</f>
        <v/>
      </c>
      <c r="M73" s="10">
        <f>IF(A73="","",SUMIF('Movimentações'!$C$2:$C$101,A73,'Movimentações'!$G$2:$G$101))</f>
        <v/>
      </c>
      <c r="N73" s="10">
        <f>IF(A73="","",K73+L73-M73)</f>
        <v/>
      </c>
      <c r="O73" s="7" t="n"/>
      <c r="P73" s="11">
        <f>IF(A73="","",IFERROR(N73*O73,0))</f>
        <v/>
      </c>
      <c r="Q73" s="10">
        <f>IF(OR(A73="",H73=""),"",IFERROR(H73-TODAY(),""))</f>
        <v/>
      </c>
      <c r="R73" s="12">
        <f>IF(OR(A73="",N73="",I73="",J73=""),"",IF(N73&lt;=I73,"Repor",IF(N73&gt;=J73,"Acima do máximo","Normal")))</f>
        <v/>
      </c>
      <c r="S73" s="12">
        <f>IF(OR(A73="",H73=""),"",IFERROR(IF(H73&lt;TODAY(),"Vencido",IF(H73-TODAY()&lt;=30,"Vence em até 30 dias","Válido")),"Data inválida"))</f>
        <v/>
      </c>
      <c r="T73" s="4" t="n"/>
    </row>
    <row r="74">
      <c r="A74" s="2" t="n"/>
      <c r="B74" s="3" t="n"/>
      <c r="C74" s="2" t="n"/>
      <c r="D74" s="2" t="n"/>
      <c r="E74" s="3" t="n"/>
      <c r="F74" s="2" t="n"/>
      <c r="G74" s="2" t="n"/>
      <c r="H74" s="4" t="n"/>
      <c r="I74" s="5" t="n"/>
      <c r="J74" s="5" t="n"/>
      <c r="K74" s="5" t="n"/>
      <c r="L74" s="6">
        <f>IF(A74="","",SUMIF('Movimentações'!$C$2:$C$101,A74,'Movimentações'!$F$2:$F$101))</f>
        <v/>
      </c>
      <c r="M74" s="6">
        <f>IF(A74="","",SUMIF('Movimentações'!$C$2:$C$101,A74,'Movimentações'!$G$2:$G$101))</f>
        <v/>
      </c>
      <c r="N74" s="6">
        <f>IF(A74="","",K74+L74-M74)</f>
        <v/>
      </c>
      <c r="O74" s="7" t="n"/>
      <c r="P74" s="8">
        <f>IF(A74="","",IFERROR(N74*O74,0))</f>
        <v/>
      </c>
      <c r="Q74" s="6">
        <f>IF(OR(A74="",H74=""),"",IFERROR(H74-TODAY(),""))</f>
        <v/>
      </c>
      <c r="R74" s="9">
        <f>IF(OR(A74="",N74="",I74="",J74=""),"",IF(N74&lt;=I74,"Repor",IF(N74&gt;=J74,"Acima do máximo","Normal")))</f>
        <v/>
      </c>
      <c r="S74" s="9">
        <f>IF(OR(A74="",H74=""),"",IFERROR(IF(H74&lt;TODAY(),"Vencido",IF(H74-TODAY()&lt;=30,"Vence em até 30 dias","Válido")),"Data inválida"))</f>
        <v/>
      </c>
      <c r="T74" s="4" t="n"/>
    </row>
    <row r="75">
      <c r="A75" s="2" t="n"/>
      <c r="B75" s="3" t="n"/>
      <c r="C75" s="2" t="n"/>
      <c r="D75" s="2" t="n"/>
      <c r="E75" s="3" t="n"/>
      <c r="F75" s="2" t="n"/>
      <c r="G75" s="2" t="n"/>
      <c r="H75" s="4" t="n"/>
      <c r="I75" s="5" t="n"/>
      <c r="J75" s="5" t="n"/>
      <c r="K75" s="5" t="n"/>
      <c r="L75" s="10">
        <f>IF(A75="","",SUMIF('Movimentações'!$C$2:$C$101,A75,'Movimentações'!$F$2:$F$101))</f>
        <v/>
      </c>
      <c r="M75" s="10">
        <f>IF(A75="","",SUMIF('Movimentações'!$C$2:$C$101,A75,'Movimentações'!$G$2:$G$101))</f>
        <v/>
      </c>
      <c r="N75" s="10">
        <f>IF(A75="","",K75+L75-M75)</f>
        <v/>
      </c>
      <c r="O75" s="7" t="n"/>
      <c r="P75" s="11">
        <f>IF(A75="","",IFERROR(N75*O75,0))</f>
        <v/>
      </c>
      <c r="Q75" s="10">
        <f>IF(OR(A75="",H75=""),"",IFERROR(H75-TODAY(),""))</f>
        <v/>
      </c>
      <c r="R75" s="12">
        <f>IF(OR(A75="",N75="",I75="",J75=""),"",IF(N75&lt;=I75,"Repor",IF(N75&gt;=J75,"Acima do máximo","Normal")))</f>
        <v/>
      </c>
      <c r="S75" s="12">
        <f>IF(OR(A75="",H75=""),"",IFERROR(IF(H75&lt;TODAY(),"Vencido",IF(H75-TODAY()&lt;=30,"Vence em até 30 dias","Válido")),"Data inválida"))</f>
        <v/>
      </c>
      <c r="T75" s="4" t="n"/>
    </row>
    <row r="76">
      <c r="A76" s="2" t="n"/>
      <c r="B76" s="3" t="n"/>
      <c r="C76" s="2" t="n"/>
      <c r="D76" s="2" t="n"/>
      <c r="E76" s="3" t="n"/>
      <c r="F76" s="2" t="n"/>
      <c r="G76" s="2" t="n"/>
      <c r="H76" s="4" t="n"/>
      <c r="I76" s="5" t="n"/>
      <c r="J76" s="5" t="n"/>
      <c r="K76" s="5" t="n"/>
      <c r="L76" s="6">
        <f>IF(A76="","",SUMIF('Movimentações'!$C$2:$C$101,A76,'Movimentações'!$F$2:$F$101))</f>
        <v/>
      </c>
      <c r="M76" s="6">
        <f>IF(A76="","",SUMIF('Movimentações'!$C$2:$C$101,A76,'Movimentações'!$G$2:$G$101))</f>
        <v/>
      </c>
      <c r="N76" s="6">
        <f>IF(A76="","",K76+L76-M76)</f>
        <v/>
      </c>
      <c r="O76" s="7" t="n"/>
      <c r="P76" s="8">
        <f>IF(A76="","",IFERROR(N76*O76,0))</f>
        <v/>
      </c>
      <c r="Q76" s="6">
        <f>IF(OR(A76="",H76=""),"",IFERROR(H76-TODAY(),""))</f>
        <v/>
      </c>
      <c r="R76" s="9">
        <f>IF(OR(A76="",N76="",I76="",J76=""),"",IF(N76&lt;=I76,"Repor",IF(N76&gt;=J76,"Acima do máximo","Normal")))</f>
        <v/>
      </c>
      <c r="S76" s="9">
        <f>IF(OR(A76="",H76=""),"",IFERROR(IF(H76&lt;TODAY(),"Vencido",IF(H76-TODAY()&lt;=30,"Vence em até 30 dias","Válido")),"Data inválida"))</f>
        <v/>
      </c>
      <c r="T76" s="4" t="n"/>
    </row>
    <row r="77">
      <c r="A77" s="2" t="n"/>
      <c r="B77" s="3" t="n"/>
      <c r="C77" s="2" t="n"/>
      <c r="D77" s="2" t="n"/>
      <c r="E77" s="3" t="n"/>
      <c r="F77" s="2" t="n"/>
      <c r="G77" s="2" t="n"/>
      <c r="H77" s="4" t="n"/>
      <c r="I77" s="5" t="n"/>
      <c r="J77" s="5" t="n"/>
      <c r="K77" s="5" t="n"/>
      <c r="L77" s="10">
        <f>IF(A77="","",SUMIF('Movimentações'!$C$2:$C$101,A77,'Movimentações'!$F$2:$F$101))</f>
        <v/>
      </c>
      <c r="M77" s="10">
        <f>IF(A77="","",SUMIF('Movimentações'!$C$2:$C$101,A77,'Movimentações'!$G$2:$G$101))</f>
        <v/>
      </c>
      <c r="N77" s="10">
        <f>IF(A77="","",K77+L77-M77)</f>
        <v/>
      </c>
      <c r="O77" s="7" t="n"/>
      <c r="P77" s="11">
        <f>IF(A77="","",IFERROR(N77*O77,0))</f>
        <v/>
      </c>
      <c r="Q77" s="10">
        <f>IF(OR(A77="",H77=""),"",IFERROR(H77-TODAY(),""))</f>
        <v/>
      </c>
      <c r="R77" s="12">
        <f>IF(OR(A77="",N77="",I77="",J77=""),"",IF(N77&lt;=I77,"Repor",IF(N77&gt;=J77,"Acima do máximo","Normal")))</f>
        <v/>
      </c>
      <c r="S77" s="12">
        <f>IF(OR(A77="",H77=""),"",IFERROR(IF(H77&lt;TODAY(),"Vencido",IF(H77-TODAY()&lt;=30,"Vence em até 30 dias","Válido")),"Data inválida"))</f>
        <v/>
      </c>
      <c r="T77" s="4" t="n"/>
    </row>
    <row r="78">
      <c r="A78" s="2" t="n"/>
      <c r="B78" s="3" t="n"/>
      <c r="C78" s="2" t="n"/>
      <c r="D78" s="2" t="n"/>
      <c r="E78" s="3" t="n"/>
      <c r="F78" s="2" t="n"/>
      <c r="G78" s="2" t="n"/>
      <c r="H78" s="4" t="n"/>
      <c r="I78" s="5" t="n"/>
      <c r="J78" s="5" t="n"/>
      <c r="K78" s="5" t="n"/>
      <c r="L78" s="6">
        <f>IF(A78="","",SUMIF('Movimentações'!$C$2:$C$101,A78,'Movimentações'!$F$2:$F$101))</f>
        <v/>
      </c>
      <c r="M78" s="6">
        <f>IF(A78="","",SUMIF('Movimentações'!$C$2:$C$101,A78,'Movimentações'!$G$2:$G$101))</f>
        <v/>
      </c>
      <c r="N78" s="6">
        <f>IF(A78="","",K78+L78-M78)</f>
        <v/>
      </c>
      <c r="O78" s="7" t="n"/>
      <c r="P78" s="8">
        <f>IF(A78="","",IFERROR(N78*O78,0))</f>
        <v/>
      </c>
      <c r="Q78" s="6">
        <f>IF(OR(A78="",H78=""),"",IFERROR(H78-TODAY(),""))</f>
        <v/>
      </c>
      <c r="R78" s="9">
        <f>IF(OR(A78="",N78="",I78="",J78=""),"",IF(N78&lt;=I78,"Repor",IF(N78&gt;=J78,"Acima do máximo","Normal")))</f>
        <v/>
      </c>
      <c r="S78" s="9">
        <f>IF(OR(A78="",H78=""),"",IFERROR(IF(H78&lt;TODAY(),"Vencido",IF(H78-TODAY()&lt;=30,"Vence em até 30 dias","Válido")),"Data inválida"))</f>
        <v/>
      </c>
      <c r="T78" s="4" t="n"/>
    </row>
    <row r="79">
      <c r="A79" s="2" t="n"/>
      <c r="B79" s="3" t="n"/>
      <c r="C79" s="2" t="n"/>
      <c r="D79" s="2" t="n"/>
      <c r="E79" s="3" t="n"/>
      <c r="F79" s="2" t="n"/>
      <c r="G79" s="2" t="n"/>
      <c r="H79" s="4" t="n"/>
      <c r="I79" s="5" t="n"/>
      <c r="J79" s="5" t="n"/>
      <c r="K79" s="5" t="n"/>
      <c r="L79" s="10">
        <f>IF(A79="","",SUMIF('Movimentações'!$C$2:$C$101,A79,'Movimentações'!$F$2:$F$101))</f>
        <v/>
      </c>
      <c r="M79" s="10">
        <f>IF(A79="","",SUMIF('Movimentações'!$C$2:$C$101,A79,'Movimentações'!$G$2:$G$101))</f>
        <v/>
      </c>
      <c r="N79" s="10">
        <f>IF(A79="","",K79+L79-M79)</f>
        <v/>
      </c>
      <c r="O79" s="7" t="n"/>
      <c r="P79" s="11">
        <f>IF(A79="","",IFERROR(N79*O79,0))</f>
        <v/>
      </c>
      <c r="Q79" s="10">
        <f>IF(OR(A79="",H79=""),"",IFERROR(H79-TODAY(),""))</f>
        <v/>
      </c>
      <c r="R79" s="12">
        <f>IF(OR(A79="",N79="",I79="",J79=""),"",IF(N79&lt;=I79,"Repor",IF(N79&gt;=J79,"Acima do máximo","Normal")))</f>
        <v/>
      </c>
      <c r="S79" s="12">
        <f>IF(OR(A79="",H79=""),"",IFERROR(IF(H79&lt;TODAY(),"Vencido",IF(H79-TODAY()&lt;=30,"Vence em até 30 dias","Válido")),"Data inválida"))</f>
        <v/>
      </c>
      <c r="T79" s="4" t="n"/>
    </row>
    <row r="80">
      <c r="A80" s="2" t="n"/>
      <c r="B80" s="3" t="n"/>
      <c r="C80" s="2" t="n"/>
      <c r="D80" s="2" t="n"/>
      <c r="E80" s="3" t="n"/>
      <c r="F80" s="2" t="n"/>
      <c r="G80" s="2" t="n"/>
      <c r="H80" s="4" t="n"/>
      <c r="I80" s="5" t="n"/>
      <c r="J80" s="5" t="n"/>
      <c r="K80" s="5" t="n"/>
      <c r="L80" s="6">
        <f>IF(A80="","",SUMIF('Movimentações'!$C$2:$C$101,A80,'Movimentações'!$F$2:$F$101))</f>
        <v/>
      </c>
      <c r="M80" s="6">
        <f>IF(A80="","",SUMIF('Movimentações'!$C$2:$C$101,A80,'Movimentações'!$G$2:$G$101))</f>
        <v/>
      </c>
      <c r="N80" s="6">
        <f>IF(A80="","",K80+L80-M80)</f>
        <v/>
      </c>
      <c r="O80" s="7" t="n"/>
      <c r="P80" s="8">
        <f>IF(A80="","",IFERROR(N80*O80,0))</f>
        <v/>
      </c>
      <c r="Q80" s="6">
        <f>IF(OR(A80="",H80=""),"",IFERROR(H80-TODAY(),""))</f>
        <v/>
      </c>
      <c r="R80" s="9">
        <f>IF(OR(A80="",N80="",I80="",J80=""),"",IF(N80&lt;=I80,"Repor",IF(N80&gt;=J80,"Acima do máximo","Normal")))</f>
        <v/>
      </c>
      <c r="S80" s="9">
        <f>IF(OR(A80="",H80=""),"",IFERROR(IF(H80&lt;TODAY(),"Vencido",IF(H80-TODAY()&lt;=30,"Vence em até 30 dias","Válido")),"Data inválida"))</f>
        <v/>
      </c>
      <c r="T80" s="4" t="n"/>
    </row>
    <row r="81">
      <c r="A81" s="2" t="n"/>
      <c r="B81" s="3" t="n"/>
      <c r="C81" s="2" t="n"/>
      <c r="D81" s="2" t="n"/>
      <c r="E81" s="3" t="n"/>
      <c r="F81" s="2" t="n"/>
      <c r="G81" s="2" t="n"/>
      <c r="H81" s="4" t="n"/>
      <c r="I81" s="5" t="n"/>
      <c r="J81" s="5" t="n"/>
      <c r="K81" s="5" t="n"/>
      <c r="L81" s="10">
        <f>IF(A81="","",SUMIF('Movimentações'!$C$2:$C$101,A81,'Movimentações'!$F$2:$F$101))</f>
        <v/>
      </c>
      <c r="M81" s="10">
        <f>IF(A81="","",SUMIF('Movimentações'!$C$2:$C$101,A81,'Movimentações'!$G$2:$G$101))</f>
        <v/>
      </c>
      <c r="N81" s="10">
        <f>IF(A81="","",K81+L81-M81)</f>
        <v/>
      </c>
      <c r="O81" s="7" t="n"/>
      <c r="P81" s="11">
        <f>IF(A81="","",IFERROR(N81*O81,0))</f>
        <v/>
      </c>
      <c r="Q81" s="10">
        <f>IF(OR(A81="",H81=""),"",IFERROR(H81-TODAY(),""))</f>
        <v/>
      </c>
      <c r="R81" s="12">
        <f>IF(OR(A81="",N81="",I81="",J81=""),"",IF(N81&lt;=I81,"Repor",IF(N81&gt;=J81,"Acima do máximo","Normal")))</f>
        <v/>
      </c>
      <c r="S81" s="12">
        <f>IF(OR(A81="",H81=""),"",IFERROR(IF(H81&lt;TODAY(),"Vencido",IF(H81-TODAY()&lt;=30,"Vence em até 30 dias","Válido")),"Data inválida"))</f>
        <v/>
      </c>
      <c r="T81" s="4" t="n"/>
    </row>
    <row r="82">
      <c r="A82" s="2" t="n"/>
      <c r="B82" s="3" t="n"/>
      <c r="C82" s="2" t="n"/>
      <c r="D82" s="2" t="n"/>
      <c r="E82" s="3" t="n"/>
      <c r="F82" s="2" t="n"/>
      <c r="G82" s="2" t="n"/>
      <c r="H82" s="4" t="n"/>
      <c r="I82" s="5" t="n"/>
      <c r="J82" s="5" t="n"/>
      <c r="K82" s="5" t="n"/>
      <c r="L82" s="6">
        <f>IF(A82="","",SUMIF('Movimentações'!$C$2:$C$101,A82,'Movimentações'!$F$2:$F$101))</f>
        <v/>
      </c>
      <c r="M82" s="6">
        <f>IF(A82="","",SUMIF('Movimentações'!$C$2:$C$101,A82,'Movimentações'!$G$2:$G$101))</f>
        <v/>
      </c>
      <c r="N82" s="6">
        <f>IF(A82="","",K82+L82-M82)</f>
        <v/>
      </c>
      <c r="O82" s="7" t="n"/>
      <c r="P82" s="8">
        <f>IF(A82="","",IFERROR(N82*O82,0))</f>
        <v/>
      </c>
      <c r="Q82" s="6">
        <f>IF(OR(A82="",H82=""),"",IFERROR(H82-TODAY(),""))</f>
        <v/>
      </c>
      <c r="R82" s="9">
        <f>IF(OR(A82="",N82="",I82="",J82=""),"",IF(N82&lt;=I82,"Repor",IF(N82&gt;=J82,"Acima do máximo","Normal")))</f>
        <v/>
      </c>
      <c r="S82" s="9">
        <f>IF(OR(A82="",H82=""),"",IFERROR(IF(H82&lt;TODAY(),"Vencido",IF(H82-TODAY()&lt;=30,"Vence em até 30 dias","Válido")),"Data inválida"))</f>
        <v/>
      </c>
      <c r="T82" s="4" t="n"/>
    </row>
    <row r="83">
      <c r="A83" s="2" t="n"/>
      <c r="B83" s="3" t="n"/>
      <c r="C83" s="2" t="n"/>
      <c r="D83" s="2" t="n"/>
      <c r="E83" s="3" t="n"/>
      <c r="F83" s="2" t="n"/>
      <c r="G83" s="2" t="n"/>
      <c r="H83" s="4" t="n"/>
      <c r="I83" s="5" t="n"/>
      <c r="J83" s="5" t="n"/>
      <c r="K83" s="5" t="n"/>
      <c r="L83" s="10">
        <f>IF(A83="","",SUMIF('Movimentações'!$C$2:$C$101,A83,'Movimentações'!$F$2:$F$101))</f>
        <v/>
      </c>
      <c r="M83" s="10">
        <f>IF(A83="","",SUMIF('Movimentações'!$C$2:$C$101,A83,'Movimentações'!$G$2:$G$101))</f>
        <v/>
      </c>
      <c r="N83" s="10">
        <f>IF(A83="","",K83+L83-M83)</f>
        <v/>
      </c>
      <c r="O83" s="7" t="n"/>
      <c r="P83" s="11">
        <f>IF(A83="","",IFERROR(N83*O83,0))</f>
        <v/>
      </c>
      <c r="Q83" s="10">
        <f>IF(OR(A83="",H83=""),"",IFERROR(H83-TODAY(),""))</f>
        <v/>
      </c>
      <c r="R83" s="12">
        <f>IF(OR(A83="",N83="",I83="",J83=""),"",IF(N83&lt;=I83,"Repor",IF(N83&gt;=J83,"Acima do máximo","Normal")))</f>
        <v/>
      </c>
      <c r="S83" s="12">
        <f>IF(OR(A83="",H83=""),"",IFERROR(IF(H83&lt;TODAY(),"Vencido",IF(H83-TODAY()&lt;=30,"Vence em até 30 dias","Válido")),"Data inválida"))</f>
        <v/>
      </c>
      <c r="T83" s="4" t="n"/>
    </row>
    <row r="84">
      <c r="A84" s="2" t="n"/>
      <c r="B84" s="3" t="n"/>
      <c r="C84" s="2" t="n"/>
      <c r="D84" s="2" t="n"/>
      <c r="E84" s="3" t="n"/>
      <c r="F84" s="2" t="n"/>
      <c r="G84" s="2" t="n"/>
      <c r="H84" s="4" t="n"/>
      <c r="I84" s="5" t="n"/>
      <c r="J84" s="5" t="n"/>
      <c r="K84" s="5" t="n"/>
      <c r="L84" s="6">
        <f>IF(A84="","",SUMIF('Movimentações'!$C$2:$C$101,A84,'Movimentações'!$F$2:$F$101))</f>
        <v/>
      </c>
      <c r="M84" s="6">
        <f>IF(A84="","",SUMIF('Movimentações'!$C$2:$C$101,A84,'Movimentações'!$G$2:$G$101))</f>
        <v/>
      </c>
      <c r="N84" s="6">
        <f>IF(A84="","",K84+L84-M84)</f>
        <v/>
      </c>
      <c r="O84" s="7" t="n"/>
      <c r="P84" s="8">
        <f>IF(A84="","",IFERROR(N84*O84,0))</f>
        <v/>
      </c>
      <c r="Q84" s="6">
        <f>IF(OR(A84="",H84=""),"",IFERROR(H84-TODAY(),""))</f>
        <v/>
      </c>
      <c r="R84" s="9">
        <f>IF(OR(A84="",N84="",I84="",J84=""),"",IF(N84&lt;=I84,"Repor",IF(N84&gt;=J84,"Acima do máximo","Normal")))</f>
        <v/>
      </c>
      <c r="S84" s="9">
        <f>IF(OR(A84="",H84=""),"",IFERROR(IF(H84&lt;TODAY(),"Vencido",IF(H84-TODAY()&lt;=30,"Vence em até 30 dias","Válido")),"Data inválida"))</f>
        <v/>
      </c>
      <c r="T84" s="4" t="n"/>
    </row>
    <row r="85">
      <c r="A85" s="2" t="n"/>
      <c r="B85" s="3" t="n"/>
      <c r="C85" s="2" t="n"/>
      <c r="D85" s="2" t="n"/>
      <c r="E85" s="3" t="n"/>
      <c r="F85" s="2" t="n"/>
      <c r="G85" s="2" t="n"/>
      <c r="H85" s="4" t="n"/>
      <c r="I85" s="5" t="n"/>
      <c r="J85" s="5" t="n"/>
      <c r="K85" s="5" t="n"/>
      <c r="L85" s="10">
        <f>IF(A85="","",SUMIF('Movimentações'!$C$2:$C$101,A85,'Movimentações'!$F$2:$F$101))</f>
        <v/>
      </c>
      <c r="M85" s="10">
        <f>IF(A85="","",SUMIF('Movimentações'!$C$2:$C$101,A85,'Movimentações'!$G$2:$G$101))</f>
        <v/>
      </c>
      <c r="N85" s="10">
        <f>IF(A85="","",K85+L85-M85)</f>
        <v/>
      </c>
      <c r="O85" s="7" t="n"/>
      <c r="P85" s="11">
        <f>IF(A85="","",IFERROR(N85*O85,0))</f>
        <v/>
      </c>
      <c r="Q85" s="10">
        <f>IF(OR(A85="",H85=""),"",IFERROR(H85-TODAY(),""))</f>
        <v/>
      </c>
      <c r="R85" s="12">
        <f>IF(OR(A85="",N85="",I85="",J85=""),"",IF(N85&lt;=I85,"Repor",IF(N85&gt;=J85,"Acima do máximo","Normal")))</f>
        <v/>
      </c>
      <c r="S85" s="12">
        <f>IF(OR(A85="",H85=""),"",IFERROR(IF(H85&lt;TODAY(),"Vencido",IF(H85-TODAY()&lt;=30,"Vence em até 30 dias","Válido")),"Data inválida"))</f>
        <v/>
      </c>
      <c r="T85" s="4" t="n"/>
    </row>
    <row r="86">
      <c r="A86" s="2" t="n"/>
      <c r="B86" s="3" t="n"/>
      <c r="C86" s="2" t="n"/>
      <c r="D86" s="2" t="n"/>
      <c r="E86" s="3" t="n"/>
      <c r="F86" s="2" t="n"/>
      <c r="G86" s="2" t="n"/>
      <c r="H86" s="4" t="n"/>
      <c r="I86" s="5" t="n"/>
      <c r="J86" s="5" t="n"/>
      <c r="K86" s="5" t="n"/>
      <c r="L86" s="6">
        <f>IF(A86="","",SUMIF('Movimentações'!$C$2:$C$101,A86,'Movimentações'!$F$2:$F$101))</f>
        <v/>
      </c>
      <c r="M86" s="6">
        <f>IF(A86="","",SUMIF('Movimentações'!$C$2:$C$101,A86,'Movimentações'!$G$2:$G$101))</f>
        <v/>
      </c>
      <c r="N86" s="6">
        <f>IF(A86="","",K86+L86-M86)</f>
        <v/>
      </c>
      <c r="O86" s="7" t="n"/>
      <c r="P86" s="8">
        <f>IF(A86="","",IFERROR(N86*O86,0))</f>
        <v/>
      </c>
      <c r="Q86" s="6">
        <f>IF(OR(A86="",H86=""),"",IFERROR(H86-TODAY(),""))</f>
        <v/>
      </c>
      <c r="R86" s="9">
        <f>IF(OR(A86="",N86="",I86="",J86=""),"",IF(N86&lt;=I86,"Repor",IF(N86&gt;=J86,"Acima do máximo","Normal")))</f>
        <v/>
      </c>
      <c r="S86" s="9">
        <f>IF(OR(A86="",H86=""),"",IFERROR(IF(H86&lt;TODAY(),"Vencido",IF(H86-TODAY()&lt;=30,"Vence em até 30 dias","Válido")),"Data inválida"))</f>
        <v/>
      </c>
      <c r="T86" s="4" t="n"/>
    </row>
    <row r="87">
      <c r="A87" s="2" t="n"/>
      <c r="B87" s="3" t="n"/>
      <c r="C87" s="2" t="n"/>
      <c r="D87" s="2" t="n"/>
      <c r="E87" s="3" t="n"/>
      <c r="F87" s="2" t="n"/>
      <c r="G87" s="2" t="n"/>
      <c r="H87" s="4" t="n"/>
      <c r="I87" s="5" t="n"/>
      <c r="J87" s="5" t="n"/>
      <c r="K87" s="5" t="n"/>
      <c r="L87" s="10">
        <f>IF(A87="","",SUMIF('Movimentações'!$C$2:$C$101,A87,'Movimentações'!$F$2:$F$101))</f>
        <v/>
      </c>
      <c r="M87" s="10">
        <f>IF(A87="","",SUMIF('Movimentações'!$C$2:$C$101,A87,'Movimentações'!$G$2:$G$101))</f>
        <v/>
      </c>
      <c r="N87" s="10">
        <f>IF(A87="","",K87+L87-M87)</f>
        <v/>
      </c>
      <c r="O87" s="7" t="n"/>
      <c r="P87" s="11">
        <f>IF(A87="","",IFERROR(N87*O87,0))</f>
        <v/>
      </c>
      <c r="Q87" s="10">
        <f>IF(OR(A87="",H87=""),"",IFERROR(H87-TODAY(),""))</f>
        <v/>
      </c>
      <c r="R87" s="12">
        <f>IF(OR(A87="",N87="",I87="",J87=""),"",IF(N87&lt;=I87,"Repor",IF(N87&gt;=J87,"Acima do máximo","Normal")))</f>
        <v/>
      </c>
      <c r="S87" s="12">
        <f>IF(OR(A87="",H87=""),"",IFERROR(IF(H87&lt;TODAY(),"Vencido",IF(H87-TODAY()&lt;=30,"Vence em até 30 dias","Válido")),"Data inválida"))</f>
        <v/>
      </c>
      <c r="T87" s="4" t="n"/>
    </row>
    <row r="88">
      <c r="A88" s="2" t="n"/>
      <c r="B88" s="3" t="n"/>
      <c r="C88" s="2" t="n"/>
      <c r="D88" s="2" t="n"/>
      <c r="E88" s="3" t="n"/>
      <c r="F88" s="2" t="n"/>
      <c r="G88" s="2" t="n"/>
      <c r="H88" s="4" t="n"/>
      <c r="I88" s="5" t="n"/>
      <c r="J88" s="5" t="n"/>
      <c r="K88" s="5" t="n"/>
      <c r="L88" s="6">
        <f>IF(A88="","",SUMIF('Movimentações'!$C$2:$C$101,A88,'Movimentações'!$F$2:$F$101))</f>
        <v/>
      </c>
      <c r="M88" s="6">
        <f>IF(A88="","",SUMIF('Movimentações'!$C$2:$C$101,A88,'Movimentações'!$G$2:$G$101))</f>
        <v/>
      </c>
      <c r="N88" s="6">
        <f>IF(A88="","",K88+L88-M88)</f>
        <v/>
      </c>
      <c r="O88" s="7" t="n"/>
      <c r="P88" s="8">
        <f>IF(A88="","",IFERROR(N88*O88,0))</f>
        <v/>
      </c>
      <c r="Q88" s="6">
        <f>IF(OR(A88="",H88=""),"",IFERROR(H88-TODAY(),""))</f>
        <v/>
      </c>
      <c r="R88" s="9">
        <f>IF(OR(A88="",N88="",I88="",J88=""),"",IF(N88&lt;=I88,"Repor",IF(N88&gt;=J88,"Acima do máximo","Normal")))</f>
        <v/>
      </c>
      <c r="S88" s="9">
        <f>IF(OR(A88="",H88=""),"",IFERROR(IF(H88&lt;TODAY(),"Vencido",IF(H88-TODAY()&lt;=30,"Vence em até 30 dias","Válido")),"Data inválida"))</f>
        <v/>
      </c>
      <c r="T88" s="4" t="n"/>
    </row>
    <row r="89">
      <c r="A89" s="2" t="n"/>
      <c r="B89" s="3" t="n"/>
      <c r="C89" s="2" t="n"/>
      <c r="D89" s="2" t="n"/>
      <c r="E89" s="3" t="n"/>
      <c r="F89" s="2" t="n"/>
      <c r="G89" s="2" t="n"/>
      <c r="H89" s="4" t="n"/>
      <c r="I89" s="5" t="n"/>
      <c r="J89" s="5" t="n"/>
      <c r="K89" s="5" t="n"/>
      <c r="L89" s="10">
        <f>IF(A89="","",SUMIF('Movimentações'!$C$2:$C$101,A89,'Movimentações'!$F$2:$F$101))</f>
        <v/>
      </c>
      <c r="M89" s="10">
        <f>IF(A89="","",SUMIF('Movimentações'!$C$2:$C$101,A89,'Movimentações'!$G$2:$G$101))</f>
        <v/>
      </c>
      <c r="N89" s="10">
        <f>IF(A89="","",K89+L89-M89)</f>
        <v/>
      </c>
      <c r="O89" s="7" t="n"/>
      <c r="P89" s="11">
        <f>IF(A89="","",IFERROR(N89*O89,0))</f>
        <v/>
      </c>
      <c r="Q89" s="10">
        <f>IF(OR(A89="",H89=""),"",IFERROR(H89-TODAY(),""))</f>
        <v/>
      </c>
      <c r="R89" s="12">
        <f>IF(OR(A89="",N89="",I89="",J89=""),"",IF(N89&lt;=I89,"Repor",IF(N89&gt;=J89,"Acima do máximo","Normal")))</f>
        <v/>
      </c>
      <c r="S89" s="12">
        <f>IF(OR(A89="",H89=""),"",IFERROR(IF(H89&lt;TODAY(),"Vencido",IF(H89-TODAY()&lt;=30,"Vence em até 30 dias","Válido")),"Data inválida"))</f>
        <v/>
      </c>
      <c r="T89" s="4" t="n"/>
    </row>
    <row r="90">
      <c r="A90" s="2" t="n"/>
      <c r="B90" s="3" t="n"/>
      <c r="C90" s="2" t="n"/>
      <c r="D90" s="2" t="n"/>
      <c r="E90" s="3" t="n"/>
      <c r="F90" s="2" t="n"/>
      <c r="G90" s="2" t="n"/>
      <c r="H90" s="4" t="n"/>
      <c r="I90" s="5" t="n"/>
      <c r="J90" s="5" t="n"/>
      <c r="K90" s="5" t="n"/>
      <c r="L90" s="6">
        <f>IF(A90="","",SUMIF('Movimentações'!$C$2:$C$101,A90,'Movimentações'!$F$2:$F$101))</f>
        <v/>
      </c>
      <c r="M90" s="6">
        <f>IF(A90="","",SUMIF('Movimentações'!$C$2:$C$101,A90,'Movimentações'!$G$2:$G$101))</f>
        <v/>
      </c>
      <c r="N90" s="6">
        <f>IF(A90="","",K90+L90-M90)</f>
        <v/>
      </c>
      <c r="O90" s="7" t="n"/>
      <c r="P90" s="8">
        <f>IF(A90="","",IFERROR(N90*O90,0))</f>
        <v/>
      </c>
      <c r="Q90" s="6">
        <f>IF(OR(A90="",H90=""),"",IFERROR(H90-TODAY(),""))</f>
        <v/>
      </c>
      <c r="R90" s="9">
        <f>IF(OR(A90="",N90="",I90="",J90=""),"",IF(N90&lt;=I90,"Repor",IF(N90&gt;=J90,"Acima do máximo","Normal")))</f>
        <v/>
      </c>
      <c r="S90" s="9">
        <f>IF(OR(A90="",H90=""),"",IFERROR(IF(H90&lt;TODAY(),"Vencido",IF(H90-TODAY()&lt;=30,"Vence em até 30 dias","Válido")),"Data inválida"))</f>
        <v/>
      </c>
      <c r="T90" s="4" t="n"/>
    </row>
    <row r="91">
      <c r="A91" s="2" t="n"/>
      <c r="B91" s="3" t="n"/>
      <c r="C91" s="2" t="n"/>
      <c r="D91" s="2" t="n"/>
      <c r="E91" s="3" t="n"/>
      <c r="F91" s="2" t="n"/>
      <c r="G91" s="2" t="n"/>
      <c r="H91" s="4" t="n"/>
      <c r="I91" s="5" t="n"/>
      <c r="J91" s="5" t="n"/>
      <c r="K91" s="5" t="n"/>
      <c r="L91" s="10">
        <f>IF(A91="","",SUMIF('Movimentações'!$C$2:$C$101,A91,'Movimentações'!$F$2:$F$101))</f>
        <v/>
      </c>
      <c r="M91" s="10">
        <f>IF(A91="","",SUMIF('Movimentações'!$C$2:$C$101,A91,'Movimentações'!$G$2:$G$101))</f>
        <v/>
      </c>
      <c r="N91" s="10">
        <f>IF(A91="","",K91+L91-M91)</f>
        <v/>
      </c>
      <c r="O91" s="7" t="n"/>
      <c r="P91" s="11">
        <f>IF(A91="","",IFERROR(N91*O91,0))</f>
        <v/>
      </c>
      <c r="Q91" s="10">
        <f>IF(OR(A91="",H91=""),"",IFERROR(H91-TODAY(),""))</f>
        <v/>
      </c>
      <c r="R91" s="12">
        <f>IF(OR(A91="",N91="",I91="",J91=""),"",IF(N91&lt;=I91,"Repor",IF(N91&gt;=J91,"Acima do máximo","Normal")))</f>
        <v/>
      </c>
      <c r="S91" s="12">
        <f>IF(OR(A91="",H91=""),"",IFERROR(IF(H91&lt;TODAY(),"Vencido",IF(H91-TODAY()&lt;=30,"Vence em até 30 dias","Válido")),"Data inválida"))</f>
        <v/>
      </c>
      <c r="T91" s="4" t="n"/>
    </row>
    <row r="92">
      <c r="A92" s="2" t="n"/>
      <c r="B92" s="3" t="n"/>
      <c r="C92" s="2" t="n"/>
      <c r="D92" s="2" t="n"/>
      <c r="E92" s="3" t="n"/>
      <c r="F92" s="2" t="n"/>
      <c r="G92" s="2" t="n"/>
      <c r="H92" s="4" t="n"/>
      <c r="I92" s="5" t="n"/>
      <c r="J92" s="5" t="n"/>
      <c r="K92" s="5" t="n"/>
      <c r="L92" s="6">
        <f>IF(A92="","",SUMIF('Movimentações'!$C$2:$C$101,A92,'Movimentações'!$F$2:$F$101))</f>
        <v/>
      </c>
      <c r="M92" s="6">
        <f>IF(A92="","",SUMIF('Movimentações'!$C$2:$C$101,A92,'Movimentações'!$G$2:$G$101))</f>
        <v/>
      </c>
      <c r="N92" s="6">
        <f>IF(A92="","",K92+L92-M92)</f>
        <v/>
      </c>
      <c r="O92" s="7" t="n"/>
      <c r="P92" s="8">
        <f>IF(A92="","",IFERROR(N92*O92,0))</f>
        <v/>
      </c>
      <c r="Q92" s="6">
        <f>IF(OR(A92="",H92=""),"",IFERROR(H92-TODAY(),""))</f>
        <v/>
      </c>
      <c r="R92" s="9">
        <f>IF(OR(A92="",N92="",I92="",J92=""),"",IF(N92&lt;=I92,"Repor",IF(N92&gt;=J92,"Acima do máximo","Normal")))</f>
        <v/>
      </c>
      <c r="S92" s="9">
        <f>IF(OR(A92="",H92=""),"",IFERROR(IF(H92&lt;TODAY(),"Vencido",IF(H92-TODAY()&lt;=30,"Vence em até 30 dias","Válido")),"Data inválida"))</f>
        <v/>
      </c>
      <c r="T92" s="4" t="n"/>
    </row>
    <row r="93">
      <c r="A93" s="2" t="n"/>
      <c r="B93" s="3" t="n"/>
      <c r="C93" s="2" t="n"/>
      <c r="D93" s="2" t="n"/>
      <c r="E93" s="3" t="n"/>
      <c r="F93" s="2" t="n"/>
      <c r="G93" s="2" t="n"/>
      <c r="H93" s="4" t="n"/>
      <c r="I93" s="5" t="n"/>
      <c r="J93" s="5" t="n"/>
      <c r="K93" s="5" t="n"/>
      <c r="L93" s="10">
        <f>IF(A93="","",SUMIF('Movimentações'!$C$2:$C$101,A93,'Movimentações'!$F$2:$F$101))</f>
        <v/>
      </c>
      <c r="M93" s="10">
        <f>IF(A93="","",SUMIF('Movimentações'!$C$2:$C$101,A93,'Movimentações'!$G$2:$G$101))</f>
        <v/>
      </c>
      <c r="N93" s="10">
        <f>IF(A93="","",K93+L93-M93)</f>
        <v/>
      </c>
      <c r="O93" s="7" t="n"/>
      <c r="P93" s="11">
        <f>IF(A93="","",IFERROR(N93*O93,0))</f>
        <v/>
      </c>
      <c r="Q93" s="10">
        <f>IF(OR(A93="",H93=""),"",IFERROR(H93-TODAY(),""))</f>
        <v/>
      </c>
      <c r="R93" s="12">
        <f>IF(OR(A93="",N93="",I93="",J93=""),"",IF(N93&lt;=I93,"Repor",IF(N93&gt;=J93,"Acima do máximo","Normal")))</f>
        <v/>
      </c>
      <c r="S93" s="12">
        <f>IF(OR(A93="",H93=""),"",IFERROR(IF(H93&lt;TODAY(),"Vencido",IF(H93-TODAY()&lt;=30,"Vence em até 30 dias","Válido")),"Data inválida"))</f>
        <v/>
      </c>
      <c r="T93" s="4" t="n"/>
    </row>
    <row r="94">
      <c r="A94" s="2" t="n"/>
      <c r="B94" s="3" t="n"/>
      <c r="C94" s="2" t="n"/>
      <c r="D94" s="2" t="n"/>
      <c r="E94" s="3" t="n"/>
      <c r="F94" s="2" t="n"/>
      <c r="G94" s="2" t="n"/>
      <c r="H94" s="4" t="n"/>
      <c r="I94" s="5" t="n"/>
      <c r="J94" s="5" t="n"/>
      <c r="K94" s="5" t="n"/>
      <c r="L94" s="6">
        <f>IF(A94="","",SUMIF('Movimentações'!$C$2:$C$101,A94,'Movimentações'!$F$2:$F$101))</f>
        <v/>
      </c>
      <c r="M94" s="6">
        <f>IF(A94="","",SUMIF('Movimentações'!$C$2:$C$101,A94,'Movimentações'!$G$2:$G$101))</f>
        <v/>
      </c>
      <c r="N94" s="6">
        <f>IF(A94="","",K94+L94-M94)</f>
        <v/>
      </c>
      <c r="O94" s="7" t="n"/>
      <c r="P94" s="8">
        <f>IF(A94="","",IFERROR(N94*O94,0))</f>
        <v/>
      </c>
      <c r="Q94" s="6">
        <f>IF(OR(A94="",H94=""),"",IFERROR(H94-TODAY(),""))</f>
        <v/>
      </c>
      <c r="R94" s="9">
        <f>IF(OR(A94="",N94="",I94="",J94=""),"",IF(N94&lt;=I94,"Repor",IF(N94&gt;=J94,"Acima do máximo","Normal")))</f>
        <v/>
      </c>
      <c r="S94" s="9">
        <f>IF(OR(A94="",H94=""),"",IFERROR(IF(H94&lt;TODAY(),"Vencido",IF(H94-TODAY()&lt;=30,"Vence em até 30 dias","Válido")),"Data inválida"))</f>
        <v/>
      </c>
      <c r="T94" s="4" t="n"/>
    </row>
    <row r="95">
      <c r="A95" s="2" t="n"/>
      <c r="B95" s="3" t="n"/>
      <c r="C95" s="2" t="n"/>
      <c r="D95" s="2" t="n"/>
      <c r="E95" s="3" t="n"/>
      <c r="F95" s="2" t="n"/>
      <c r="G95" s="2" t="n"/>
      <c r="H95" s="4" t="n"/>
      <c r="I95" s="5" t="n"/>
      <c r="J95" s="5" t="n"/>
      <c r="K95" s="5" t="n"/>
      <c r="L95" s="10">
        <f>IF(A95="","",SUMIF('Movimentações'!$C$2:$C$101,A95,'Movimentações'!$F$2:$F$101))</f>
        <v/>
      </c>
      <c r="M95" s="10">
        <f>IF(A95="","",SUMIF('Movimentações'!$C$2:$C$101,A95,'Movimentações'!$G$2:$G$101))</f>
        <v/>
      </c>
      <c r="N95" s="10">
        <f>IF(A95="","",K95+L95-M95)</f>
        <v/>
      </c>
      <c r="O95" s="7" t="n"/>
      <c r="P95" s="11">
        <f>IF(A95="","",IFERROR(N95*O95,0))</f>
        <v/>
      </c>
      <c r="Q95" s="10">
        <f>IF(OR(A95="",H95=""),"",IFERROR(H95-TODAY(),""))</f>
        <v/>
      </c>
      <c r="R95" s="12">
        <f>IF(OR(A95="",N95="",I95="",J95=""),"",IF(N95&lt;=I95,"Repor",IF(N95&gt;=J95,"Acima do máximo","Normal")))</f>
        <v/>
      </c>
      <c r="S95" s="12">
        <f>IF(OR(A95="",H95=""),"",IFERROR(IF(H95&lt;TODAY(),"Vencido",IF(H95-TODAY()&lt;=30,"Vence em até 30 dias","Válido")),"Data inválida"))</f>
        <v/>
      </c>
      <c r="T95" s="4" t="n"/>
    </row>
    <row r="96">
      <c r="A96" s="2" t="n"/>
      <c r="B96" s="3" t="n"/>
      <c r="C96" s="2" t="n"/>
      <c r="D96" s="2" t="n"/>
      <c r="E96" s="3" t="n"/>
      <c r="F96" s="2" t="n"/>
      <c r="G96" s="2" t="n"/>
      <c r="H96" s="4" t="n"/>
      <c r="I96" s="5" t="n"/>
      <c r="J96" s="5" t="n"/>
      <c r="K96" s="5" t="n"/>
      <c r="L96" s="6">
        <f>IF(A96="","",SUMIF('Movimentações'!$C$2:$C$101,A96,'Movimentações'!$F$2:$F$101))</f>
        <v/>
      </c>
      <c r="M96" s="6">
        <f>IF(A96="","",SUMIF('Movimentações'!$C$2:$C$101,A96,'Movimentações'!$G$2:$G$101))</f>
        <v/>
      </c>
      <c r="N96" s="6">
        <f>IF(A96="","",K96+L96-M96)</f>
        <v/>
      </c>
      <c r="O96" s="7" t="n"/>
      <c r="P96" s="8">
        <f>IF(A96="","",IFERROR(N96*O96,0))</f>
        <v/>
      </c>
      <c r="Q96" s="6">
        <f>IF(OR(A96="",H96=""),"",IFERROR(H96-TODAY(),""))</f>
        <v/>
      </c>
      <c r="R96" s="9">
        <f>IF(OR(A96="",N96="",I96="",J96=""),"",IF(N96&lt;=I96,"Repor",IF(N96&gt;=J96,"Acima do máximo","Normal")))</f>
        <v/>
      </c>
      <c r="S96" s="9">
        <f>IF(OR(A96="",H96=""),"",IFERROR(IF(H96&lt;TODAY(),"Vencido",IF(H96-TODAY()&lt;=30,"Vence em até 30 dias","Válido")),"Data inválida"))</f>
        <v/>
      </c>
      <c r="T96" s="4" t="n"/>
    </row>
    <row r="97">
      <c r="A97" s="2" t="n"/>
      <c r="B97" s="3" t="n"/>
      <c r="C97" s="2" t="n"/>
      <c r="D97" s="2" t="n"/>
      <c r="E97" s="3" t="n"/>
      <c r="F97" s="2" t="n"/>
      <c r="G97" s="2" t="n"/>
      <c r="H97" s="4" t="n"/>
      <c r="I97" s="5" t="n"/>
      <c r="J97" s="5" t="n"/>
      <c r="K97" s="5" t="n"/>
      <c r="L97" s="10">
        <f>IF(A97="","",SUMIF('Movimentações'!$C$2:$C$101,A97,'Movimentações'!$F$2:$F$101))</f>
        <v/>
      </c>
      <c r="M97" s="10">
        <f>IF(A97="","",SUMIF('Movimentações'!$C$2:$C$101,A97,'Movimentações'!$G$2:$G$101))</f>
        <v/>
      </c>
      <c r="N97" s="10">
        <f>IF(A97="","",K97+L97-M97)</f>
        <v/>
      </c>
      <c r="O97" s="7" t="n"/>
      <c r="P97" s="11">
        <f>IF(A97="","",IFERROR(N97*O97,0))</f>
        <v/>
      </c>
      <c r="Q97" s="10">
        <f>IF(OR(A97="",H97=""),"",IFERROR(H97-TODAY(),""))</f>
        <v/>
      </c>
      <c r="R97" s="12">
        <f>IF(OR(A97="",N97="",I97="",J97=""),"",IF(N97&lt;=I97,"Repor",IF(N97&gt;=J97,"Acima do máximo","Normal")))</f>
        <v/>
      </c>
      <c r="S97" s="12">
        <f>IF(OR(A97="",H97=""),"",IFERROR(IF(H97&lt;TODAY(),"Vencido",IF(H97-TODAY()&lt;=30,"Vence em até 30 dias","Válido")),"Data inválida"))</f>
        <v/>
      </c>
      <c r="T97" s="4" t="n"/>
    </row>
    <row r="98">
      <c r="A98" s="2" t="n"/>
      <c r="B98" s="3" t="n"/>
      <c r="C98" s="2" t="n"/>
      <c r="D98" s="2" t="n"/>
      <c r="E98" s="3" t="n"/>
      <c r="F98" s="2" t="n"/>
      <c r="G98" s="2" t="n"/>
      <c r="H98" s="4" t="n"/>
      <c r="I98" s="5" t="n"/>
      <c r="J98" s="5" t="n"/>
      <c r="K98" s="5" t="n"/>
      <c r="L98" s="6">
        <f>IF(A98="","",SUMIF('Movimentações'!$C$2:$C$101,A98,'Movimentações'!$F$2:$F$101))</f>
        <v/>
      </c>
      <c r="M98" s="6">
        <f>IF(A98="","",SUMIF('Movimentações'!$C$2:$C$101,A98,'Movimentações'!$G$2:$G$101))</f>
        <v/>
      </c>
      <c r="N98" s="6">
        <f>IF(A98="","",K98+L98-M98)</f>
        <v/>
      </c>
      <c r="O98" s="7" t="n"/>
      <c r="P98" s="8">
        <f>IF(A98="","",IFERROR(N98*O98,0))</f>
        <v/>
      </c>
      <c r="Q98" s="6">
        <f>IF(OR(A98="",H98=""),"",IFERROR(H98-TODAY(),""))</f>
        <v/>
      </c>
      <c r="R98" s="9">
        <f>IF(OR(A98="",N98="",I98="",J98=""),"",IF(N98&lt;=I98,"Repor",IF(N98&gt;=J98,"Acima do máximo","Normal")))</f>
        <v/>
      </c>
      <c r="S98" s="9">
        <f>IF(OR(A98="",H98=""),"",IFERROR(IF(H98&lt;TODAY(),"Vencido",IF(H98-TODAY()&lt;=30,"Vence em até 30 dias","Válido")),"Data inválida"))</f>
        <v/>
      </c>
      <c r="T98" s="4" t="n"/>
    </row>
    <row r="99">
      <c r="A99" s="2" t="n"/>
      <c r="B99" s="3" t="n"/>
      <c r="C99" s="2" t="n"/>
      <c r="D99" s="2" t="n"/>
      <c r="E99" s="3" t="n"/>
      <c r="F99" s="2" t="n"/>
      <c r="G99" s="2" t="n"/>
      <c r="H99" s="4" t="n"/>
      <c r="I99" s="5" t="n"/>
      <c r="J99" s="5" t="n"/>
      <c r="K99" s="5" t="n"/>
      <c r="L99" s="10">
        <f>IF(A99="","",SUMIF('Movimentações'!$C$2:$C$101,A99,'Movimentações'!$F$2:$F$101))</f>
        <v/>
      </c>
      <c r="M99" s="10">
        <f>IF(A99="","",SUMIF('Movimentações'!$C$2:$C$101,A99,'Movimentações'!$G$2:$G$101))</f>
        <v/>
      </c>
      <c r="N99" s="10">
        <f>IF(A99="","",K99+L99-M99)</f>
        <v/>
      </c>
      <c r="O99" s="7" t="n"/>
      <c r="P99" s="11">
        <f>IF(A99="","",IFERROR(N99*O99,0))</f>
        <v/>
      </c>
      <c r="Q99" s="10">
        <f>IF(OR(A99="",H99=""),"",IFERROR(H99-TODAY(),""))</f>
        <v/>
      </c>
      <c r="R99" s="12">
        <f>IF(OR(A99="",N99="",I99="",J99=""),"",IF(N99&lt;=I99,"Repor",IF(N99&gt;=J99,"Acima do máximo","Normal")))</f>
        <v/>
      </c>
      <c r="S99" s="12">
        <f>IF(OR(A99="",H99=""),"",IFERROR(IF(H99&lt;TODAY(),"Vencido",IF(H99-TODAY()&lt;=30,"Vence em até 30 dias","Válido")),"Data inválida"))</f>
        <v/>
      </c>
      <c r="T99" s="4" t="n"/>
    </row>
    <row r="100">
      <c r="A100" s="2" t="n"/>
      <c r="B100" s="3" t="n"/>
      <c r="C100" s="2" t="n"/>
      <c r="D100" s="2" t="n"/>
      <c r="E100" s="3" t="n"/>
      <c r="F100" s="2" t="n"/>
      <c r="G100" s="2" t="n"/>
      <c r="H100" s="4" t="n"/>
      <c r="I100" s="5" t="n"/>
      <c r="J100" s="5" t="n"/>
      <c r="K100" s="5" t="n"/>
      <c r="L100" s="6">
        <f>IF(A100="","",SUMIF('Movimentações'!$C$2:$C$101,A100,'Movimentações'!$F$2:$F$101))</f>
        <v/>
      </c>
      <c r="M100" s="6">
        <f>IF(A100="","",SUMIF('Movimentações'!$C$2:$C$101,A100,'Movimentações'!$G$2:$G$101))</f>
        <v/>
      </c>
      <c r="N100" s="6">
        <f>IF(A100="","",K100+L100-M100)</f>
        <v/>
      </c>
      <c r="O100" s="7" t="n"/>
      <c r="P100" s="8">
        <f>IF(A100="","",IFERROR(N100*O100,0))</f>
        <v/>
      </c>
      <c r="Q100" s="6">
        <f>IF(OR(A100="",H100=""),"",IFERROR(H100-TODAY(),""))</f>
        <v/>
      </c>
      <c r="R100" s="9">
        <f>IF(OR(A100="",N100="",I100="",J100=""),"",IF(N100&lt;=I100,"Repor",IF(N100&gt;=J100,"Acima do máximo","Normal")))</f>
        <v/>
      </c>
      <c r="S100" s="9">
        <f>IF(OR(A100="",H100=""),"",IFERROR(IF(H100&lt;TODAY(),"Vencido",IF(H100-TODAY()&lt;=30,"Vence em até 30 dias","Válido")),"Data inválida"))</f>
        <v/>
      </c>
      <c r="T100" s="4" t="n"/>
    </row>
    <row r="101">
      <c r="A101" s="2" t="n"/>
      <c r="B101" s="3" t="n"/>
      <c r="C101" s="2" t="n"/>
      <c r="D101" s="2" t="n"/>
      <c r="E101" s="3" t="n"/>
      <c r="F101" s="2" t="n"/>
      <c r="G101" s="2" t="n"/>
      <c r="H101" s="4" t="n"/>
      <c r="I101" s="5" t="n"/>
      <c r="J101" s="5" t="n"/>
      <c r="K101" s="5" t="n"/>
      <c r="L101" s="10">
        <f>IF(A101="","",SUMIF('Movimentações'!$C$2:$C$101,A101,'Movimentações'!$F$2:$F$101))</f>
        <v/>
      </c>
      <c r="M101" s="10">
        <f>IF(A101="","",SUMIF('Movimentações'!$C$2:$C$101,A101,'Movimentações'!$G$2:$G$101))</f>
        <v/>
      </c>
      <c r="N101" s="10">
        <f>IF(A101="","",K101+L101-M101)</f>
        <v/>
      </c>
      <c r="O101" s="7" t="n"/>
      <c r="P101" s="11">
        <f>IF(A101="","",IFERROR(N101*O101,0))</f>
        <v/>
      </c>
      <c r="Q101" s="10">
        <f>IF(OR(A101="",H101=""),"",IFERROR(H101-TODAY(),""))</f>
        <v/>
      </c>
      <c r="R101" s="12">
        <f>IF(OR(A101="",N101="",I101="",J101=""),"",IF(N101&lt;=I101,"Repor",IF(N101&gt;=J101,"Acima do máximo","Normal")))</f>
        <v/>
      </c>
      <c r="S101" s="12">
        <f>IF(OR(A101="",H101=""),"",IFERROR(IF(H101&lt;TODAY(),"Vencido",IF(H101-TODAY()&lt;=30,"Vence em até 30 dias","Válido")),"Data inválida"))</f>
        <v/>
      </c>
      <c r="T101" s="4" t="n"/>
    </row>
  </sheetData>
  <autoFilter ref="A1:T101"/>
  <conditionalFormatting sqref="N2:N101">
    <cfRule type="expression" priority="1" dxfId="0" stopIfTrue="1">
      <formula>AND($A2&lt;&gt;"",$N2&lt;=$I2)</formula>
    </cfRule>
  </conditionalFormatting>
  <conditionalFormatting sqref="R2:R101">
    <cfRule type="expression" priority="2" dxfId="0" stopIfTrue="1">
      <formula>$R2="Repor"</formula>
    </cfRule>
    <cfRule type="expression" priority="3" dxfId="0" stopIfTrue="1">
      <formula>$R2="Acima do máximo"</formula>
    </cfRule>
    <cfRule type="expression" priority="4" dxfId="1" stopIfTrue="1">
      <formula>$R2="Normal"</formula>
    </cfRule>
  </conditionalFormatting>
  <conditionalFormatting sqref="S2:S101">
    <cfRule type="expression" priority="5" dxfId="0" stopIfTrue="1">
      <formula>OR($S2="Vencido",$S2="Vence em até 30 dias")</formula>
    </cfRule>
    <cfRule type="expression" priority="6" dxfId="1" stopIfTrue="1">
      <formula>$S2="Válido"</formula>
    </cfRule>
  </conditionalFormatting>
  <dataValidations count="5">
    <dataValidation sqref="C2:C101" showErrorMessage="1" showInputMessage="1" allowBlank="1" type="list">
      <formula1>"Grãos,Massas,Óleos,Açúcares,Cafés,Laticínios,Farinha,Conservas,Proteínas"</formula1>
    </dataValidation>
    <dataValidation sqref="D2:D101" showErrorMessage="1" showInputMessage="1" allowBlank="1" type="list">
      <formula1>"Pacote,Garrafa,Unidade,Quilograma,Litro"</formula1>
    </dataValidation>
    <dataValidation sqref="E2:E101" showErrorMessage="1" showInputMessage="1" allowBlank="1" type="list">
      <formula1>"Mercearia Brasil,Distribuidora Paulista,Alimentos Sul,Atacadista Nordeste,Doce Sabor Distribuidora,Café Minas,Laticínios Serra,Moinho Nacional,Sabores do Brasil,Proteínas Brasil"</formula1>
    </dataValidation>
    <dataValidation sqref="I2:K101" showErrorMessage="1" showInputMessage="1" allowBlank="1" type="whole" operator="greaterThanOrEqual">
      <formula1>0</formula1>
    </dataValidation>
    <dataValidation sqref="O2:O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B6D4"/>
    <outlinePr summaryBelow="1" summaryRight="1"/>
    <pageSetUpPr/>
  </sheetPr>
  <dimension ref="A1:K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8" customWidth="1" min="3" max="3"/>
    <col width="31" customWidth="1" min="4" max="4"/>
    <col width="13" customWidth="1" min="5" max="5"/>
    <col width="22" customWidth="1" min="6" max="6"/>
    <col width="20" customWidth="1" min="7" max="7"/>
    <col width="31" customWidth="1" min="8" max="8"/>
    <col width="19" customWidth="1" min="9" max="9"/>
    <col width="20" customWidth="1" min="10" max="10"/>
    <col width="38" customWidth="1" min="11" max="11"/>
  </cols>
  <sheetData>
    <row r="1" ht="32" customHeight="1">
      <c r="A1" s="1" t="inlineStr">
        <is>
          <t>ID da movimentação</t>
        </is>
      </c>
      <c r="B1" s="1" t="inlineStr">
        <is>
          <t>Data</t>
        </is>
      </c>
      <c r="C1" s="1" t="inlineStr">
        <is>
          <t>Código do produto</t>
        </is>
      </c>
      <c r="D1" s="1" t="inlineStr">
        <is>
          <t>Produto</t>
        </is>
      </c>
      <c r="E1" s="1" t="inlineStr">
        <is>
          <t>Tipo</t>
        </is>
      </c>
      <c r="F1" s="1" t="inlineStr">
        <is>
          <t>Quantidade de entrada</t>
        </is>
      </c>
      <c r="G1" s="1" t="inlineStr">
        <is>
          <t>Quantidade de saída</t>
        </is>
      </c>
      <c r="H1" s="1" t="inlineStr">
        <is>
          <t>Motivo</t>
        </is>
      </c>
      <c r="I1" s="1" t="inlineStr">
        <is>
          <t>Nota fiscal/NF-e</t>
        </is>
      </c>
      <c r="J1" s="1" t="inlineStr">
        <is>
          <t>Responsável</t>
        </is>
      </c>
      <c r="K1" s="1" t="inlineStr">
        <is>
          <t>Observação</t>
        </is>
      </c>
    </row>
    <row r="2">
      <c r="A2" s="2" t="inlineStr">
        <is>
          <t>MOV-260001</t>
        </is>
      </c>
      <c r="B2" s="4" t="n">
        <v>46027</v>
      </c>
      <c r="C2" s="2" t="inlineStr">
        <is>
          <t>ALM-002</t>
        </is>
      </c>
      <c r="D2" s="13">
        <f>IF(C2="","",IFERROR(VLOOKUP(C2,'Estoque'!$A$2:$B$101,2,FALSE),"Produto não encontrado"))</f>
        <v/>
      </c>
      <c r="E2" s="2" t="inlineStr">
        <is>
          <t>Entrada</t>
        </is>
      </c>
      <c r="F2" s="5" t="n">
        <v>40</v>
      </c>
      <c r="G2" s="5" t="n"/>
      <c r="H2" s="3" t="inlineStr">
        <is>
          <t>Compra para reposição</t>
        </is>
      </c>
      <c r="I2" s="2" t="inlineStr">
        <is>
          <t>NF-2026-000184</t>
        </is>
      </c>
      <c r="J2" s="2" t="inlineStr">
        <is>
          <t>João Silva</t>
        </is>
      </c>
      <c r="K2" s="3" t="inlineStr">
        <is>
          <t>Recebimento conferido no depósito.</t>
        </is>
      </c>
    </row>
    <row r="3">
      <c r="A3" s="2" t="inlineStr">
        <is>
          <t>MOV-260002</t>
        </is>
      </c>
      <c r="B3" s="4" t="n">
        <v>46053</v>
      </c>
      <c r="C3" s="2" t="inlineStr">
        <is>
          <t>ALM-003</t>
        </is>
      </c>
      <c r="D3" s="14">
        <f>IF(C3="","",IFERROR(VLOOKUP(C3,'Estoque'!$A$2:$B$101,2,FALSE),"Produto não encontrado"))</f>
        <v/>
      </c>
      <c r="E3" s="2" t="inlineStr">
        <is>
          <t>Entrada</t>
        </is>
      </c>
      <c r="F3" s="5" t="n">
        <v>30</v>
      </c>
      <c r="G3" s="5" t="n"/>
      <c r="H3" s="3" t="inlineStr">
        <is>
          <t>Ajuste de inventário</t>
        </is>
      </c>
      <c r="I3" s="2" t="inlineStr">
        <is>
          <t>NF-2026-000219</t>
        </is>
      </c>
      <c r="J3" s="2" t="inlineStr">
        <is>
          <t>Maria Oliveira</t>
        </is>
      </c>
      <c r="K3" s="3" t="inlineStr">
        <is>
          <t>Regularização após contagem física.</t>
        </is>
      </c>
    </row>
    <row r="4">
      <c r="A4" s="2" t="inlineStr">
        <is>
          <t>MOV-260003</t>
        </is>
      </c>
      <c r="B4" s="4" t="n">
        <v>46075</v>
      </c>
      <c r="C4" s="2" t="inlineStr">
        <is>
          <t>ALM-001</t>
        </is>
      </c>
      <c r="D4" s="13">
        <f>IF(C4="","",IFERROR(VLOOKUP(C4,'Estoque'!$A$2:$B$101,2,FALSE),"Produto não encontrado"))</f>
        <v/>
      </c>
      <c r="E4" s="2" t="inlineStr">
        <is>
          <t>Saída</t>
        </is>
      </c>
      <c r="F4" s="5" t="n"/>
      <c r="G4" s="5" t="n">
        <v>18</v>
      </c>
      <c r="H4" s="3" t="inlineStr">
        <is>
          <t>Venda para restaurante</t>
        </is>
      </c>
      <c r="I4" s="2" t="inlineStr">
        <is>
          <t>NF-2026-000267</t>
        </is>
      </c>
      <c r="J4" s="2" t="inlineStr">
        <is>
          <t>Pedro Santos</t>
        </is>
      </c>
      <c r="K4" s="3" t="inlineStr">
        <is>
          <t>Separação liberada para produção.</t>
        </is>
      </c>
    </row>
    <row r="5">
      <c r="A5" s="2" t="inlineStr">
        <is>
          <t>MOV-260004</t>
        </is>
      </c>
      <c r="B5" s="4" t="n">
        <v>46102</v>
      </c>
      <c r="C5" s="2" t="inlineStr">
        <is>
          <t>ALM-004</t>
        </is>
      </c>
      <c r="D5" s="14">
        <f>IF(C5="","",IFERROR(VLOOKUP(C5,'Estoque'!$A$2:$B$101,2,FALSE),"Produto não encontrado"))</f>
        <v/>
      </c>
      <c r="E5" s="2" t="inlineStr">
        <is>
          <t>Saída</t>
        </is>
      </c>
      <c r="F5" s="5" t="n"/>
      <c r="G5" s="5" t="n">
        <v>85</v>
      </c>
      <c r="H5" s="3" t="inlineStr">
        <is>
          <t>Venda para mercado</t>
        </is>
      </c>
      <c r="I5" s="2" t="inlineStr">
        <is>
          <t>NF-2026-000314</t>
        </is>
      </c>
      <c r="J5" s="2" t="inlineStr">
        <is>
          <t>Ana Souza</t>
        </is>
      </c>
      <c r="K5" s="3" t="inlineStr">
        <is>
          <t>Pedido atendido integralmente.</t>
        </is>
      </c>
    </row>
    <row r="6">
      <c r="A6" s="2" t="inlineStr">
        <is>
          <t>MOV-260005</t>
        </is>
      </c>
      <c r="B6" s="4" t="n">
        <v>46131</v>
      </c>
      <c r="C6" s="2" t="inlineStr">
        <is>
          <t>ALM-005</t>
        </is>
      </c>
      <c r="D6" s="13">
        <f>IF(C6="","",IFERROR(VLOOKUP(C6,'Estoque'!$A$2:$B$101,2,FALSE),"Produto não encontrado"))</f>
        <v/>
      </c>
      <c r="E6" s="2" t="inlineStr">
        <is>
          <t>Saída</t>
        </is>
      </c>
      <c r="F6" s="5" t="n"/>
      <c r="G6" s="5" t="n">
        <v>15</v>
      </c>
      <c r="H6" s="3" t="inlineStr">
        <is>
          <t>Perda por embalagem danificada</t>
        </is>
      </c>
      <c r="I6" s="2" t="inlineStr">
        <is>
          <t>NF-2026-000366</t>
        </is>
      </c>
      <c r="J6" s="2" t="inlineStr">
        <is>
          <t>Carlos Pereira</t>
        </is>
      </c>
      <c r="K6" s="3" t="inlineStr">
        <is>
          <t>Itens descartados após inspeção.</t>
        </is>
      </c>
    </row>
    <row r="7">
      <c r="A7" s="2" t="inlineStr">
        <is>
          <t>MOV-260006</t>
        </is>
      </c>
      <c r="B7" s="4" t="n">
        <v>46158</v>
      </c>
      <c r="C7" s="2" t="inlineStr">
        <is>
          <t>ALM-006</t>
        </is>
      </c>
      <c r="D7" s="14">
        <f>IF(C7="","",IFERROR(VLOOKUP(C7,'Estoque'!$A$2:$B$101,2,FALSE),"Produto não encontrado"))</f>
        <v/>
      </c>
      <c r="E7" s="2" t="inlineStr">
        <is>
          <t>Saída</t>
        </is>
      </c>
      <c r="F7" s="5" t="n"/>
      <c r="G7" s="5" t="n">
        <v>12</v>
      </c>
      <c r="H7" s="3" t="inlineStr">
        <is>
          <t>Avaria no armazenamento</t>
        </is>
      </c>
      <c r="I7" s="2" t="inlineStr">
        <is>
          <t>NF-2026-000411</t>
        </is>
      </c>
      <c r="J7" s="2" t="inlineStr">
        <is>
          <t>João Silva</t>
        </is>
      </c>
      <c r="K7" s="3" t="inlineStr">
        <is>
          <t>Produto segregado e baixado.</t>
        </is>
      </c>
    </row>
    <row r="8">
      <c r="A8" s="2" t="inlineStr">
        <is>
          <t>MOV-260007</t>
        </is>
      </c>
      <c r="B8" s="4" t="n">
        <v>46186</v>
      </c>
      <c r="C8" s="2" t="inlineStr">
        <is>
          <t>ALM-007</t>
        </is>
      </c>
      <c r="D8" s="13">
        <f>IF(C8="","",IFERROR(VLOOKUP(C8,'Estoque'!$A$2:$B$101,2,FALSE),"Produto não encontrado"))</f>
        <v/>
      </c>
      <c r="E8" s="2" t="inlineStr">
        <is>
          <t>Entrada</t>
        </is>
      </c>
      <c r="F8" s="5" t="n">
        <v>40</v>
      </c>
      <c r="G8" s="5" t="n"/>
      <c r="H8" s="3" t="inlineStr">
        <is>
          <t>Compra para reposição</t>
        </is>
      </c>
      <c r="I8" s="2" t="inlineStr">
        <is>
          <t>NF-2026-000458</t>
        </is>
      </c>
      <c r="J8" s="2" t="inlineStr">
        <is>
          <t>Maria Oliveira</t>
        </is>
      </c>
      <c r="K8" s="3" t="inlineStr">
        <is>
          <t>Lote refrigerado recebido.</t>
        </is>
      </c>
    </row>
    <row r="9">
      <c r="A9" s="2" t="inlineStr">
        <is>
          <t>MOV-260008</t>
        </is>
      </c>
      <c r="B9" s="4" t="n">
        <v>46212</v>
      </c>
      <c r="C9" s="2" t="inlineStr">
        <is>
          <t>ALM-008</t>
        </is>
      </c>
      <c r="D9" s="14">
        <f>IF(C9="","",IFERROR(VLOOKUP(C9,'Estoque'!$A$2:$B$101,2,FALSE),"Produto não encontrado"))</f>
        <v/>
      </c>
      <c r="E9" s="2" t="inlineStr">
        <is>
          <t>Saída</t>
        </is>
      </c>
      <c r="F9" s="5" t="n"/>
      <c r="G9" s="5" t="n">
        <v>20</v>
      </c>
      <c r="H9" s="3" t="inlineStr">
        <is>
          <t>Venda para restaurante</t>
        </is>
      </c>
      <c r="I9" s="2" t="inlineStr">
        <is>
          <t>NF-2026-000502</t>
        </is>
      </c>
      <c r="J9" s="2" t="inlineStr">
        <is>
          <t>Pedro Santos</t>
        </is>
      </c>
      <c r="K9" s="3" t="inlineStr">
        <is>
          <t>Saída registrada no balcão.</t>
        </is>
      </c>
    </row>
    <row r="10">
      <c r="A10" s="2" t="inlineStr">
        <is>
          <t>MOV-260009</t>
        </is>
      </c>
      <c r="B10" s="4" t="n">
        <v>46243</v>
      </c>
      <c r="C10" s="2" t="inlineStr">
        <is>
          <t>ALM-009</t>
        </is>
      </c>
      <c r="D10" s="13">
        <f>IF(C10="","",IFERROR(VLOOKUP(C10,'Estoque'!$A$2:$B$101,2,FALSE),"Produto não encontrado"))</f>
        <v/>
      </c>
      <c r="E10" s="2" t="inlineStr">
        <is>
          <t>Saída</t>
        </is>
      </c>
      <c r="F10" s="5" t="n"/>
      <c r="G10" s="5" t="n">
        <v>10</v>
      </c>
      <c r="H10" s="3" t="inlineStr">
        <is>
          <t>Venda para mercado</t>
        </is>
      </c>
      <c r="I10" s="2" t="inlineStr">
        <is>
          <t>NF-2026-000548</t>
        </is>
      </c>
      <c r="J10" s="2" t="inlineStr">
        <is>
          <t>Ana Souza</t>
        </is>
      </c>
      <c r="K10" s="3" t="inlineStr">
        <is>
          <t>Pedido faturado.</t>
        </is>
      </c>
    </row>
    <row r="11">
      <c r="A11" s="2" t="inlineStr">
        <is>
          <t>MOV-260010</t>
        </is>
      </c>
      <c r="B11" s="4" t="n">
        <v>46273</v>
      </c>
      <c r="C11" s="2" t="inlineStr">
        <is>
          <t>ALM-010</t>
        </is>
      </c>
      <c r="D11" s="14">
        <f>IF(C11="","",IFERROR(VLOOKUP(C11,'Estoque'!$A$2:$B$101,2,FALSE),"Produto não encontrado"))</f>
        <v/>
      </c>
      <c r="E11" s="2" t="inlineStr">
        <is>
          <t>Saída</t>
        </is>
      </c>
      <c r="F11" s="5" t="n"/>
      <c r="G11" s="5" t="n">
        <v>8</v>
      </c>
      <c r="H11" s="3" t="inlineStr">
        <is>
          <t>Ajuste de inventário</t>
        </is>
      </c>
      <c r="I11" s="2" t="inlineStr">
        <is>
          <t>NF-2026-000591</t>
        </is>
      </c>
      <c r="J11" s="2" t="inlineStr">
        <is>
          <t>Carlos Pereira</t>
        </is>
      </c>
      <c r="K11" s="3" t="inlineStr">
        <is>
          <t>Diferença identificada em contagem.</t>
        </is>
      </c>
    </row>
    <row r="12">
      <c r="A12" s="2" t="n"/>
      <c r="B12" s="4" t="n"/>
      <c r="C12" s="2" t="n"/>
      <c r="D12" s="13">
        <f>IF(C12="","",IFERROR(VLOOKUP(C12,'Estoque'!$A$2:$B$101,2,FALSE),"Produto não encontrado"))</f>
        <v/>
      </c>
      <c r="E12" s="2" t="n"/>
      <c r="F12" s="5" t="n"/>
      <c r="G12" s="5" t="n"/>
      <c r="H12" s="3" t="n"/>
      <c r="I12" s="2" t="n"/>
      <c r="J12" s="2" t="n"/>
      <c r="K12" s="3" t="n"/>
    </row>
    <row r="13">
      <c r="A13" s="2" t="n"/>
      <c r="B13" s="4" t="n"/>
      <c r="C13" s="2" t="n"/>
      <c r="D13" s="14">
        <f>IF(C13="","",IFERROR(VLOOKUP(C13,'Estoque'!$A$2:$B$101,2,FALSE),"Produto não encontrado"))</f>
        <v/>
      </c>
      <c r="E13" s="2" t="n"/>
      <c r="F13" s="5" t="n"/>
      <c r="G13" s="5" t="n"/>
      <c r="H13" s="3" t="n"/>
      <c r="I13" s="2" t="n"/>
      <c r="J13" s="2" t="n"/>
      <c r="K13" s="3" t="n"/>
    </row>
    <row r="14">
      <c r="A14" s="2" t="n"/>
      <c r="B14" s="4" t="n"/>
      <c r="C14" s="2" t="n"/>
      <c r="D14" s="13">
        <f>IF(C14="","",IFERROR(VLOOKUP(C14,'Estoque'!$A$2:$B$101,2,FALSE),"Produto não encontrado"))</f>
        <v/>
      </c>
      <c r="E14" s="2" t="n"/>
      <c r="F14" s="5" t="n"/>
      <c r="G14" s="5" t="n"/>
      <c r="H14" s="3" t="n"/>
      <c r="I14" s="2" t="n"/>
      <c r="J14" s="2" t="n"/>
      <c r="K14" s="3" t="n"/>
    </row>
    <row r="15">
      <c r="A15" s="2" t="n"/>
      <c r="B15" s="4" t="n"/>
      <c r="C15" s="2" t="n"/>
      <c r="D15" s="14">
        <f>IF(C15="","",IFERROR(VLOOKUP(C15,'Estoque'!$A$2:$B$101,2,FALSE),"Produto não encontrado"))</f>
        <v/>
      </c>
      <c r="E15" s="2" t="n"/>
      <c r="F15" s="5" t="n"/>
      <c r="G15" s="5" t="n"/>
      <c r="H15" s="3" t="n"/>
      <c r="I15" s="2" t="n"/>
      <c r="J15" s="2" t="n"/>
      <c r="K15" s="3" t="n"/>
    </row>
    <row r="16">
      <c r="A16" s="2" t="n"/>
      <c r="B16" s="4" t="n"/>
      <c r="C16" s="2" t="n"/>
      <c r="D16" s="13">
        <f>IF(C16="","",IFERROR(VLOOKUP(C16,'Estoque'!$A$2:$B$101,2,FALSE),"Produto não encontrado"))</f>
        <v/>
      </c>
      <c r="E16" s="2" t="n"/>
      <c r="F16" s="5" t="n"/>
      <c r="G16" s="5" t="n"/>
      <c r="H16" s="3" t="n"/>
      <c r="I16" s="2" t="n"/>
      <c r="J16" s="2" t="n"/>
      <c r="K16" s="3" t="n"/>
    </row>
    <row r="17">
      <c r="A17" s="2" t="n"/>
      <c r="B17" s="4" t="n"/>
      <c r="C17" s="2" t="n"/>
      <c r="D17" s="14">
        <f>IF(C17="","",IFERROR(VLOOKUP(C17,'Estoque'!$A$2:$B$101,2,FALSE),"Produto não encontrado"))</f>
        <v/>
      </c>
      <c r="E17" s="2" t="n"/>
      <c r="F17" s="5" t="n"/>
      <c r="G17" s="5" t="n"/>
      <c r="H17" s="3" t="n"/>
      <c r="I17" s="2" t="n"/>
      <c r="J17" s="2" t="n"/>
      <c r="K17" s="3" t="n"/>
    </row>
    <row r="18">
      <c r="A18" s="2" t="n"/>
      <c r="B18" s="4" t="n"/>
      <c r="C18" s="2" t="n"/>
      <c r="D18" s="13">
        <f>IF(C18="","",IFERROR(VLOOKUP(C18,'Estoque'!$A$2:$B$101,2,FALSE),"Produto não encontrado"))</f>
        <v/>
      </c>
      <c r="E18" s="2" t="n"/>
      <c r="F18" s="5" t="n"/>
      <c r="G18" s="5" t="n"/>
      <c r="H18" s="3" t="n"/>
      <c r="I18" s="2" t="n"/>
      <c r="J18" s="2" t="n"/>
      <c r="K18" s="3" t="n"/>
    </row>
    <row r="19">
      <c r="A19" s="2" t="n"/>
      <c r="B19" s="4" t="n"/>
      <c r="C19" s="2" t="n"/>
      <c r="D19" s="14">
        <f>IF(C19="","",IFERROR(VLOOKUP(C19,'Estoque'!$A$2:$B$101,2,FALSE),"Produto não encontrado"))</f>
        <v/>
      </c>
      <c r="E19" s="2" t="n"/>
      <c r="F19" s="5" t="n"/>
      <c r="G19" s="5" t="n"/>
      <c r="H19" s="3" t="n"/>
      <c r="I19" s="2" t="n"/>
      <c r="J19" s="2" t="n"/>
      <c r="K19" s="3" t="n"/>
    </row>
    <row r="20">
      <c r="A20" s="2" t="n"/>
      <c r="B20" s="4" t="n"/>
      <c r="C20" s="2" t="n"/>
      <c r="D20" s="13">
        <f>IF(C20="","",IFERROR(VLOOKUP(C20,'Estoque'!$A$2:$B$101,2,FALSE),"Produto não encontrado"))</f>
        <v/>
      </c>
      <c r="E20" s="2" t="n"/>
      <c r="F20" s="5" t="n"/>
      <c r="G20" s="5" t="n"/>
      <c r="H20" s="3" t="n"/>
      <c r="I20" s="2" t="n"/>
      <c r="J20" s="2" t="n"/>
      <c r="K20" s="3" t="n"/>
    </row>
    <row r="21">
      <c r="A21" s="2" t="n"/>
      <c r="B21" s="4" t="n"/>
      <c r="C21" s="2" t="n"/>
      <c r="D21" s="14">
        <f>IF(C21="","",IFERROR(VLOOKUP(C21,'Estoque'!$A$2:$B$101,2,FALSE),"Produto não encontrado"))</f>
        <v/>
      </c>
      <c r="E21" s="2" t="n"/>
      <c r="F21" s="5" t="n"/>
      <c r="G21" s="5" t="n"/>
      <c r="H21" s="3" t="n"/>
      <c r="I21" s="2" t="n"/>
      <c r="J21" s="2" t="n"/>
      <c r="K21" s="3" t="n"/>
    </row>
    <row r="22">
      <c r="A22" s="2" t="n"/>
      <c r="B22" s="4" t="n"/>
      <c r="C22" s="2" t="n"/>
      <c r="D22" s="13">
        <f>IF(C22="","",IFERROR(VLOOKUP(C22,'Estoque'!$A$2:$B$101,2,FALSE),"Produto não encontrado"))</f>
        <v/>
      </c>
      <c r="E22" s="2" t="n"/>
      <c r="F22" s="5" t="n"/>
      <c r="G22" s="5" t="n"/>
      <c r="H22" s="3" t="n"/>
      <c r="I22" s="2" t="n"/>
      <c r="J22" s="2" t="n"/>
      <c r="K22" s="3" t="n"/>
    </row>
    <row r="23">
      <c r="A23" s="2" t="n"/>
      <c r="B23" s="4" t="n"/>
      <c r="C23" s="2" t="n"/>
      <c r="D23" s="14">
        <f>IF(C23="","",IFERROR(VLOOKUP(C23,'Estoque'!$A$2:$B$101,2,FALSE),"Produto não encontrado"))</f>
        <v/>
      </c>
      <c r="E23" s="2" t="n"/>
      <c r="F23" s="5" t="n"/>
      <c r="G23" s="5" t="n"/>
      <c r="H23" s="3" t="n"/>
      <c r="I23" s="2" t="n"/>
      <c r="J23" s="2" t="n"/>
      <c r="K23" s="3" t="n"/>
    </row>
    <row r="24">
      <c r="A24" s="2" t="n"/>
      <c r="B24" s="4" t="n"/>
      <c r="C24" s="2" t="n"/>
      <c r="D24" s="13">
        <f>IF(C24="","",IFERROR(VLOOKUP(C24,'Estoque'!$A$2:$B$101,2,FALSE),"Produto não encontrado"))</f>
        <v/>
      </c>
      <c r="E24" s="2" t="n"/>
      <c r="F24" s="5" t="n"/>
      <c r="G24" s="5" t="n"/>
      <c r="H24" s="3" t="n"/>
      <c r="I24" s="2" t="n"/>
      <c r="J24" s="2" t="n"/>
      <c r="K24" s="3" t="n"/>
    </row>
    <row r="25">
      <c r="A25" s="2" t="n"/>
      <c r="B25" s="4" t="n"/>
      <c r="C25" s="2" t="n"/>
      <c r="D25" s="14">
        <f>IF(C25="","",IFERROR(VLOOKUP(C25,'Estoque'!$A$2:$B$101,2,FALSE),"Produto não encontrado"))</f>
        <v/>
      </c>
      <c r="E25" s="2" t="n"/>
      <c r="F25" s="5" t="n"/>
      <c r="G25" s="5" t="n"/>
      <c r="H25" s="3" t="n"/>
      <c r="I25" s="2" t="n"/>
      <c r="J25" s="2" t="n"/>
      <c r="K25" s="3" t="n"/>
    </row>
    <row r="26">
      <c r="A26" s="2" t="n"/>
      <c r="B26" s="4" t="n"/>
      <c r="C26" s="2" t="n"/>
      <c r="D26" s="13">
        <f>IF(C26="","",IFERROR(VLOOKUP(C26,'Estoque'!$A$2:$B$101,2,FALSE),"Produto não encontrado"))</f>
        <v/>
      </c>
      <c r="E26" s="2" t="n"/>
      <c r="F26" s="5" t="n"/>
      <c r="G26" s="5" t="n"/>
      <c r="H26" s="3" t="n"/>
      <c r="I26" s="2" t="n"/>
      <c r="J26" s="2" t="n"/>
      <c r="K26" s="3" t="n"/>
    </row>
    <row r="27">
      <c r="A27" s="2" t="n"/>
      <c r="B27" s="4" t="n"/>
      <c r="C27" s="2" t="n"/>
      <c r="D27" s="14">
        <f>IF(C27="","",IFERROR(VLOOKUP(C27,'Estoque'!$A$2:$B$101,2,FALSE),"Produto não encontrado"))</f>
        <v/>
      </c>
      <c r="E27" s="2" t="n"/>
      <c r="F27" s="5" t="n"/>
      <c r="G27" s="5" t="n"/>
      <c r="H27" s="3" t="n"/>
      <c r="I27" s="2" t="n"/>
      <c r="J27" s="2" t="n"/>
      <c r="K27" s="3" t="n"/>
    </row>
    <row r="28">
      <c r="A28" s="2" t="n"/>
      <c r="B28" s="4" t="n"/>
      <c r="C28" s="2" t="n"/>
      <c r="D28" s="13">
        <f>IF(C28="","",IFERROR(VLOOKUP(C28,'Estoque'!$A$2:$B$101,2,FALSE),"Produto não encontrado"))</f>
        <v/>
      </c>
      <c r="E28" s="2" t="n"/>
      <c r="F28" s="5" t="n"/>
      <c r="G28" s="5" t="n"/>
      <c r="H28" s="3" t="n"/>
      <c r="I28" s="2" t="n"/>
      <c r="J28" s="2" t="n"/>
      <c r="K28" s="3" t="n"/>
    </row>
    <row r="29">
      <c r="A29" s="2" t="n"/>
      <c r="B29" s="4" t="n"/>
      <c r="C29" s="2" t="n"/>
      <c r="D29" s="14">
        <f>IF(C29="","",IFERROR(VLOOKUP(C29,'Estoque'!$A$2:$B$101,2,FALSE),"Produto não encontrado"))</f>
        <v/>
      </c>
      <c r="E29" s="2" t="n"/>
      <c r="F29" s="5" t="n"/>
      <c r="G29" s="5" t="n"/>
      <c r="H29" s="3" t="n"/>
      <c r="I29" s="2" t="n"/>
      <c r="J29" s="2" t="n"/>
      <c r="K29" s="3" t="n"/>
    </row>
    <row r="30">
      <c r="A30" s="2" t="n"/>
      <c r="B30" s="4" t="n"/>
      <c r="C30" s="2" t="n"/>
      <c r="D30" s="13">
        <f>IF(C30="","",IFERROR(VLOOKUP(C30,'Estoque'!$A$2:$B$101,2,FALSE),"Produto não encontrado"))</f>
        <v/>
      </c>
      <c r="E30" s="2" t="n"/>
      <c r="F30" s="5" t="n"/>
      <c r="G30" s="5" t="n"/>
      <c r="H30" s="3" t="n"/>
      <c r="I30" s="2" t="n"/>
      <c r="J30" s="2" t="n"/>
      <c r="K30" s="3" t="n"/>
    </row>
    <row r="31">
      <c r="A31" s="2" t="n"/>
      <c r="B31" s="4" t="n"/>
      <c r="C31" s="2" t="n"/>
      <c r="D31" s="14">
        <f>IF(C31="","",IFERROR(VLOOKUP(C31,'Estoque'!$A$2:$B$101,2,FALSE),"Produto não encontrado"))</f>
        <v/>
      </c>
      <c r="E31" s="2" t="n"/>
      <c r="F31" s="5" t="n"/>
      <c r="G31" s="5" t="n"/>
      <c r="H31" s="3" t="n"/>
      <c r="I31" s="2" t="n"/>
      <c r="J31" s="2" t="n"/>
      <c r="K31" s="3" t="n"/>
    </row>
    <row r="32">
      <c r="A32" s="2" t="n"/>
      <c r="B32" s="4" t="n"/>
      <c r="C32" s="2" t="n"/>
      <c r="D32" s="13">
        <f>IF(C32="","",IFERROR(VLOOKUP(C32,'Estoque'!$A$2:$B$101,2,FALSE),"Produto não encontrado"))</f>
        <v/>
      </c>
      <c r="E32" s="2" t="n"/>
      <c r="F32" s="5" t="n"/>
      <c r="G32" s="5" t="n"/>
      <c r="H32" s="3" t="n"/>
      <c r="I32" s="2" t="n"/>
      <c r="J32" s="2" t="n"/>
      <c r="K32" s="3" t="n"/>
    </row>
    <row r="33">
      <c r="A33" s="2" t="n"/>
      <c r="B33" s="4" t="n"/>
      <c r="C33" s="2" t="n"/>
      <c r="D33" s="14">
        <f>IF(C33="","",IFERROR(VLOOKUP(C33,'Estoque'!$A$2:$B$101,2,FALSE),"Produto não encontrado"))</f>
        <v/>
      </c>
      <c r="E33" s="2" t="n"/>
      <c r="F33" s="5" t="n"/>
      <c r="G33" s="5" t="n"/>
      <c r="H33" s="3" t="n"/>
      <c r="I33" s="2" t="n"/>
      <c r="J33" s="2" t="n"/>
      <c r="K33" s="3" t="n"/>
    </row>
    <row r="34">
      <c r="A34" s="2" t="n"/>
      <c r="B34" s="4" t="n"/>
      <c r="C34" s="2" t="n"/>
      <c r="D34" s="13">
        <f>IF(C34="","",IFERROR(VLOOKUP(C34,'Estoque'!$A$2:$B$101,2,FALSE),"Produto não encontrado"))</f>
        <v/>
      </c>
      <c r="E34" s="2" t="n"/>
      <c r="F34" s="5" t="n"/>
      <c r="G34" s="5" t="n"/>
      <c r="H34" s="3" t="n"/>
      <c r="I34" s="2" t="n"/>
      <c r="J34" s="2" t="n"/>
      <c r="K34" s="3" t="n"/>
    </row>
    <row r="35">
      <c r="A35" s="2" t="n"/>
      <c r="B35" s="4" t="n"/>
      <c r="C35" s="2" t="n"/>
      <c r="D35" s="14">
        <f>IF(C35="","",IFERROR(VLOOKUP(C35,'Estoque'!$A$2:$B$101,2,FALSE),"Produto não encontrado"))</f>
        <v/>
      </c>
      <c r="E35" s="2" t="n"/>
      <c r="F35" s="5" t="n"/>
      <c r="G35" s="5" t="n"/>
      <c r="H35" s="3" t="n"/>
      <c r="I35" s="2" t="n"/>
      <c r="J35" s="2" t="n"/>
      <c r="K35" s="3" t="n"/>
    </row>
    <row r="36">
      <c r="A36" s="2" t="n"/>
      <c r="B36" s="4" t="n"/>
      <c r="C36" s="2" t="n"/>
      <c r="D36" s="13">
        <f>IF(C36="","",IFERROR(VLOOKUP(C36,'Estoque'!$A$2:$B$101,2,FALSE),"Produto não encontrado"))</f>
        <v/>
      </c>
      <c r="E36" s="2" t="n"/>
      <c r="F36" s="5" t="n"/>
      <c r="G36" s="5" t="n"/>
      <c r="H36" s="3" t="n"/>
      <c r="I36" s="2" t="n"/>
      <c r="J36" s="2" t="n"/>
      <c r="K36" s="3" t="n"/>
    </row>
    <row r="37">
      <c r="A37" s="2" t="n"/>
      <c r="B37" s="4" t="n"/>
      <c r="C37" s="2" t="n"/>
      <c r="D37" s="14">
        <f>IF(C37="","",IFERROR(VLOOKUP(C37,'Estoque'!$A$2:$B$101,2,FALSE),"Produto não encontrado"))</f>
        <v/>
      </c>
      <c r="E37" s="2" t="n"/>
      <c r="F37" s="5" t="n"/>
      <c r="G37" s="5" t="n"/>
      <c r="H37" s="3" t="n"/>
      <c r="I37" s="2" t="n"/>
      <c r="J37" s="2" t="n"/>
      <c r="K37" s="3" t="n"/>
    </row>
    <row r="38">
      <c r="A38" s="2" t="n"/>
      <c r="B38" s="4" t="n"/>
      <c r="C38" s="2" t="n"/>
      <c r="D38" s="13">
        <f>IF(C38="","",IFERROR(VLOOKUP(C38,'Estoque'!$A$2:$B$101,2,FALSE),"Produto não encontrado"))</f>
        <v/>
      </c>
      <c r="E38" s="2" t="n"/>
      <c r="F38" s="5" t="n"/>
      <c r="G38" s="5" t="n"/>
      <c r="H38" s="3" t="n"/>
      <c r="I38" s="2" t="n"/>
      <c r="J38" s="2" t="n"/>
      <c r="K38" s="3" t="n"/>
    </row>
    <row r="39">
      <c r="A39" s="2" t="n"/>
      <c r="B39" s="4" t="n"/>
      <c r="C39" s="2" t="n"/>
      <c r="D39" s="14">
        <f>IF(C39="","",IFERROR(VLOOKUP(C39,'Estoque'!$A$2:$B$101,2,FALSE),"Produto não encontrado"))</f>
        <v/>
      </c>
      <c r="E39" s="2" t="n"/>
      <c r="F39" s="5" t="n"/>
      <c r="G39" s="5" t="n"/>
      <c r="H39" s="3" t="n"/>
      <c r="I39" s="2" t="n"/>
      <c r="J39" s="2" t="n"/>
      <c r="K39" s="3" t="n"/>
    </row>
    <row r="40">
      <c r="A40" s="2" t="n"/>
      <c r="B40" s="4" t="n"/>
      <c r="C40" s="2" t="n"/>
      <c r="D40" s="13">
        <f>IF(C40="","",IFERROR(VLOOKUP(C40,'Estoque'!$A$2:$B$101,2,FALSE),"Produto não encontrado"))</f>
        <v/>
      </c>
      <c r="E40" s="2" t="n"/>
      <c r="F40" s="5" t="n"/>
      <c r="G40" s="5" t="n"/>
      <c r="H40" s="3" t="n"/>
      <c r="I40" s="2" t="n"/>
      <c r="J40" s="2" t="n"/>
      <c r="K40" s="3" t="n"/>
    </row>
    <row r="41">
      <c r="A41" s="2" t="n"/>
      <c r="B41" s="4" t="n"/>
      <c r="C41" s="2" t="n"/>
      <c r="D41" s="14">
        <f>IF(C41="","",IFERROR(VLOOKUP(C41,'Estoque'!$A$2:$B$101,2,FALSE),"Produto não encontrado"))</f>
        <v/>
      </c>
      <c r="E41" s="2" t="n"/>
      <c r="F41" s="5" t="n"/>
      <c r="G41" s="5" t="n"/>
      <c r="H41" s="3" t="n"/>
      <c r="I41" s="2" t="n"/>
      <c r="J41" s="2" t="n"/>
      <c r="K41" s="3" t="n"/>
    </row>
    <row r="42">
      <c r="A42" s="2" t="n"/>
      <c r="B42" s="4" t="n"/>
      <c r="C42" s="2" t="n"/>
      <c r="D42" s="13">
        <f>IF(C42="","",IFERROR(VLOOKUP(C42,'Estoque'!$A$2:$B$101,2,FALSE),"Produto não encontrado"))</f>
        <v/>
      </c>
      <c r="E42" s="2" t="n"/>
      <c r="F42" s="5" t="n"/>
      <c r="G42" s="5" t="n"/>
      <c r="H42" s="3" t="n"/>
      <c r="I42" s="2" t="n"/>
      <c r="J42" s="2" t="n"/>
      <c r="K42" s="3" t="n"/>
    </row>
    <row r="43">
      <c r="A43" s="2" t="n"/>
      <c r="B43" s="4" t="n"/>
      <c r="C43" s="2" t="n"/>
      <c r="D43" s="14">
        <f>IF(C43="","",IFERROR(VLOOKUP(C43,'Estoque'!$A$2:$B$101,2,FALSE),"Produto não encontrado"))</f>
        <v/>
      </c>
      <c r="E43" s="2" t="n"/>
      <c r="F43" s="5" t="n"/>
      <c r="G43" s="5" t="n"/>
      <c r="H43" s="3" t="n"/>
      <c r="I43" s="2" t="n"/>
      <c r="J43" s="2" t="n"/>
      <c r="K43" s="3" t="n"/>
    </row>
    <row r="44">
      <c r="A44" s="2" t="n"/>
      <c r="B44" s="4" t="n"/>
      <c r="C44" s="2" t="n"/>
      <c r="D44" s="13">
        <f>IF(C44="","",IFERROR(VLOOKUP(C44,'Estoque'!$A$2:$B$101,2,FALSE),"Produto não encontrado"))</f>
        <v/>
      </c>
      <c r="E44" s="2" t="n"/>
      <c r="F44" s="5" t="n"/>
      <c r="G44" s="5" t="n"/>
      <c r="H44" s="3" t="n"/>
      <c r="I44" s="2" t="n"/>
      <c r="J44" s="2" t="n"/>
      <c r="K44" s="3" t="n"/>
    </row>
    <row r="45">
      <c r="A45" s="2" t="n"/>
      <c r="B45" s="4" t="n"/>
      <c r="C45" s="2" t="n"/>
      <c r="D45" s="14">
        <f>IF(C45="","",IFERROR(VLOOKUP(C45,'Estoque'!$A$2:$B$101,2,FALSE),"Produto não encontrado"))</f>
        <v/>
      </c>
      <c r="E45" s="2" t="n"/>
      <c r="F45" s="5" t="n"/>
      <c r="G45" s="5" t="n"/>
      <c r="H45" s="3" t="n"/>
      <c r="I45" s="2" t="n"/>
      <c r="J45" s="2" t="n"/>
      <c r="K45" s="3" t="n"/>
    </row>
    <row r="46">
      <c r="A46" s="2" t="n"/>
      <c r="B46" s="4" t="n"/>
      <c r="C46" s="2" t="n"/>
      <c r="D46" s="13">
        <f>IF(C46="","",IFERROR(VLOOKUP(C46,'Estoque'!$A$2:$B$101,2,FALSE),"Produto não encontrado"))</f>
        <v/>
      </c>
      <c r="E46" s="2" t="n"/>
      <c r="F46" s="5" t="n"/>
      <c r="G46" s="5" t="n"/>
      <c r="H46" s="3" t="n"/>
      <c r="I46" s="2" t="n"/>
      <c r="J46" s="2" t="n"/>
      <c r="K46" s="3" t="n"/>
    </row>
    <row r="47">
      <c r="A47" s="2" t="n"/>
      <c r="B47" s="4" t="n"/>
      <c r="C47" s="2" t="n"/>
      <c r="D47" s="14">
        <f>IF(C47="","",IFERROR(VLOOKUP(C47,'Estoque'!$A$2:$B$101,2,FALSE),"Produto não encontrado"))</f>
        <v/>
      </c>
      <c r="E47" s="2" t="n"/>
      <c r="F47" s="5" t="n"/>
      <c r="G47" s="5" t="n"/>
      <c r="H47" s="3" t="n"/>
      <c r="I47" s="2" t="n"/>
      <c r="J47" s="2" t="n"/>
      <c r="K47" s="3" t="n"/>
    </row>
    <row r="48">
      <c r="A48" s="2" t="n"/>
      <c r="B48" s="4" t="n"/>
      <c r="C48" s="2" t="n"/>
      <c r="D48" s="13">
        <f>IF(C48="","",IFERROR(VLOOKUP(C48,'Estoque'!$A$2:$B$101,2,FALSE),"Produto não encontrado"))</f>
        <v/>
      </c>
      <c r="E48" s="2" t="n"/>
      <c r="F48" s="5" t="n"/>
      <c r="G48" s="5" t="n"/>
      <c r="H48" s="3" t="n"/>
      <c r="I48" s="2" t="n"/>
      <c r="J48" s="2" t="n"/>
      <c r="K48" s="3" t="n"/>
    </row>
    <row r="49">
      <c r="A49" s="2" t="n"/>
      <c r="B49" s="4" t="n"/>
      <c r="C49" s="2" t="n"/>
      <c r="D49" s="14">
        <f>IF(C49="","",IFERROR(VLOOKUP(C49,'Estoque'!$A$2:$B$101,2,FALSE),"Produto não encontrado"))</f>
        <v/>
      </c>
      <c r="E49" s="2" t="n"/>
      <c r="F49" s="5" t="n"/>
      <c r="G49" s="5" t="n"/>
      <c r="H49" s="3" t="n"/>
      <c r="I49" s="2" t="n"/>
      <c r="J49" s="2" t="n"/>
      <c r="K49" s="3" t="n"/>
    </row>
    <row r="50">
      <c r="A50" s="2" t="n"/>
      <c r="B50" s="4" t="n"/>
      <c r="C50" s="2" t="n"/>
      <c r="D50" s="13">
        <f>IF(C50="","",IFERROR(VLOOKUP(C50,'Estoque'!$A$2:$B$101,2,FALSE),"Produto não encontrado"))</f>
        <v/>
      </c>
      <c r="E50" s="2" t="n"/>
      <c r="F50" s="5" t="n"/>
      <c r="G50" s="5" t="n"/>
      <c r="H50" s="3" t="n"/>
      <c r="I50" s="2" t="n"/>
      <c r="J50" s="2" t="n"/>
      <c r="K50" s="3" t="n"/>
    </row>
    <row r="51">
      <c r="A51" s="2" t="n"/>
      <c r="B51" s="4" t="n"/>
      <c r="C51" s="2" t="n"/>
      <c r="D51" s="14">
        <f>IF(C51="","",IFERROR(VLOOKUP(C51,'Estoque'!$A$2:$B$101,2,FALSE),"Produto não encontrado"))</f>
        <v/>
      </c>
      <c r="E51" s="2" t="n"/>
      <c r="F51" s="5" t="n"/>
      <c r="G51" s="5" t="n"/>
      <c r="H51" s="3" t="n"/>
      <c r="I51" s="2" t="n"/>
      <c r="J51" s="2" t="n"/>
      <c r="K51" s="3" t="n"/>
    </row>
    <row r="52">
      <c r="A52" s="2" t="n"/>
      <c r="B52" s="4" t="n"/>
      <c r="C52" s="2" t="n"/>
      <c r="D52" s="13">
        <f>IF(C52="","",IFERROR(VLOOKUP(C52,'Estoque'!$A$2:$B$101,2,FALSE),"Produto não encontrado"))</f>
        <v/>
      </c>
      <c r="E52" s="2" t="n"/>
      <c r="F52" s="5" t="n"/>
      <c r="G52" s="5" t="n"/>
      <c r="H52" s="3" t="n"/>
      <c r="I52" s="2" t="n"/>
      <c r="J52" s="2" t="n"/>
      <c r="K52" s="3" t="n"/>
    </row>
    <row r="53">
      <c r="A53" s="2" t="n"/>
      <c r="B53" s="4" t="n"/>
      <c r="C53" s="2" t="n"/>
      <c r="D53" s="14">
        <f>IF(C53="","",IFERROR(VLOOKUP(C53,'Estoque'!$A$2:$B$101,2,FALSE),"Produto não encontrado"))</f>
        <v/>
      </c>
      <c r="E53" s="2" t="n"/>
      <c r="F53" s="5" t="n"/>
      <c r="G53" s="5" t="n"/>
      <c r="H53" s="3" t="n"/>
      <c r="I53" s="2" t="n"/>
      <c r="J53" s="2" t="n"/>
      <c r="K53" s="3" t="n"/>
    </row>
    <row r="54">
      <c r="A54" s="2" t="n"/>
      <c r="B54" s="4" t="n"/>
      <c r="C54" s="2" t="n"/>
      <c r="D54" s="13">
        <f>IF(C54="","",IFERROR(VLOOKUP(C54,'Estoque'!$A$2:$B$101,2,FALSE),"Produto não encontrado"))</f>
        <v/>
      </c>
      <c r="E54" s="2" t="n"/>
      <c r="F54" s="5" t="n"/>
      <c r="G54" s="5" t="n"/>
      <c r="H54" s="3" t="n"/>
      <c r="I54" s="2" t="n"/>
      <c r="J54" s="2" t="n"/>
      <c r="K54" s="3" t="n"/>
    </row>
    <row r="55">
      <c r="A55" s="2" t="n"/>
      <c r="B55" s="4" t="n"/>
      <c r="C55" s="2" t="n"/>
      <c r="D55" s="14">
        <f>IF(C55="","",IFERROR(VLOOKUP(C55,'Estoque'!$A$2:$B$101,2,FALSE),"Produto não encontrado"))</f>
        <v/>
      </c>
      <c r="E55" s="2" t="n"/>
      <c r="F55" s="5" t="n"/>
      <c r="G55" s="5" t="n"/>
      <c r="H55" s="3" t="n"/>
      <c r="I55" s="2" t="n"/>
      <c r="J55" s="2" t="n"/>
      <c r="K55" s="3" t="n"/>
    </row>
    <row r="56">
      <c r="A56" s="2" t="n"/>
      <c r="B56" s="4" t="n"/>
      <c r="C56" s="2" t="n"/>
      <c r="D56" s="13">
        <f>IF(C56="","",IFERROR(VLOOKUP(C56,'Estoque'!$A$2:$B$101,2,FALSE),"Produto não encontrado"))</f>
        <v/>
      </c>
      <c r="E56" s="2" t="n"/>
      <c r="F56" s="5" t="n"/>
      <c r="G56" s="5" t="n"/>
      <c r="H56" s="3" t="n"/>
      <c r="I56" s="2" t="n"/>
      <c r="J56" s="2" t="n"/>
      <c r="K56" s="3" t="n"/>
    </row>
    <row r="57">
      <c r="A57" s="2" t="n"/>
      <c r="B57" s="4" t="n"/>
      <c r="C57" s="2" t="n"/>
      <c r="D57" s="14">
        <f>IF(C57="","",IFERROR(VLOOKUP(C57,'Estoque'!$A$2:$B$101,2,FALSE),"Produto não encontrado"))</f>
        <v/>
      </c>
      <c r="E57" s="2" t="n"/>
      <c r="F57" s="5" t="n"/>
      <c r="G57" s="5" t="n"/>
      <c r="H57" s="3" t="n"/>
      <c r="I57" s="2" t="n"/>
      <c r="J57" s="2" t="n"/>
      <c r="K57" s="3" t="n"/>
    </row>
    <row r="58">
      <c r="A58" s="2" t="n"/>
      <c r="B58" s="4" t="n"/>
      <c r="C58" s="2" t="n"/>
      <c r="D58" s="13">
        <f>IF(C58="","",IFERROR(VLOOKUP(C58,'Estoque'!$A$2:$B$101,2,FALSE),"Produto não encontrado"))</f>
        <v/>
      </c>
      <c r="E58" s="2" t="n"/>
      <c r="F58" s="5" t="n"/>
      <c r="G58" s="5" t="n"/>
      <c r="H58" s="3" t="n"/>
      <c r="I58" s="2" t="n"/>
      <c r="J58" s="2" t="n"/>
      <c r="K58" s="3" t="n"/>
    </row>
    <row r="59">
      <c r="A59" s="2" t="n"/>
      <c r="B59" s="4" t="n"/>
      <c r="C59" s="2" t="n"/>
      <c r="D59" s="14">
        <f>IF(C59="","",IFERROR(VLOOKUP(C59,'Estoque'!$A$2:$B$101,2,FALSE),"Produto não encontrado"))</f>
        <v/>
      </c>
      <c r="E59" s="2" t="n"/>
      <c r="F59" s="5" t="n"/>
      <c r="G59" s="5" t="n"/>
      <c r="H59" s="3" t="n"/>
      <c r="I59" s="2" t="n"/>
      <c r="J59" s="2" t="n"/>
      <c r="K59" s="3" t="n"/>
    </row>
    <row r="60">
      <c r="A60" s="2" t="n"/>
      <c r="B60" s="4" t="n"/>
      <c r="C60" s="2" t="n"/>
      <c r="D60" s="13">
        <f>IF(C60="","",IFERROR(VLOOKUP(C60,'Estoque'!$A$2:$B$101,2,FALSE),"Produto não encontrado"))</f>
        <v/>
      </c>
      <c r="E60" s="2" t="n"/>
      <c r="F60" s="5" t="n"/>
      <c r="G60" s="5" t="n"/>
      <c r="H60" s="3" t="n"/>
      <c r="I60" s="2" t="n"/>
      <c r="J60" s="2" t="n"/>
      <c r="K60" s="3" t="n"/>
    </row>
    <row r="61">
      <c r="A61" s="2" t="n"/>
      <c r="B61" s="4" t="n"/>
      <c r="C61" s="2" t="n"/>
      <c r="D61" s="14">
        <f>IF(C61="","",IFERROR(VLOOKUP(C61,'Estoque'!$A$2:$B$101,2,FALSE),"Produto não encontrado"))</f>
        <v/>
      </c>
      <c r="E61" s="2" t="n"/>
      <c r="F61" s="5" t="n"/>
      <c r="G61" s="5" t="n"/>
      <c r="H61" s="3" t="n"/>
      <c r="I61" s="2" t="n"/>
      <c r="J61" s="2" t="n"/>
      <c r="K61" s="3" t="n"/>
    </row>
    <row r="62">
      <c r="A62" s="2" t="n"/>
      <c r="B62" s="4" t="n"/>
      <c r="C62" s="2" t="n"/>
      <c r="D62" s="13">
        <f>IF(C62="","",IFERROR(VLOOKUP(C62,'Estoque'!$A$2:$B$101,2,FALSE),"Produto não encontrado"))</f>
        <v/>
      </c>
      <c r="E62" s="2" t="n"/>
      <c r="F62" s="5" t="n"/>
      <c r="G62" s="5" t="n"/>
      <c r="H62" s="3" t="n"/>
      <c r="I62" s="2" t="n"/>
      <c r="J62" s="2" t="n"/>
      <c r="K62" s="3" t="n"/>
    </row>
    <row r="63">
      <c r="A63" s="2" t="n"/>
      <c r="B63" s="4" t="n"/>
      <c r="C63" s="2" t="n"/>
      <c r="D63" s="14">
        <f>IF(C63="","",IFERROR(VLOOKUP(C63,'Estoque'!$A$2:$B$101,2,FALSE),"Produto não encontrado"))</f>
        <v/>
      </c>
      <c r="E63" s="2" t="n"/>
      <c r="F63" s="5" t="n"/>
      <c r="G63" s="5" t="n"/>
      <c r="H63" s="3" t="n"/>
      <c r="I63" s="2" t="n"/>
      <c r="J63" s="2" t="n"/>
      <c r="K63" s="3" t="n"/>
    </row>
    <row r="64">
      <c r="A64" s="2" t="n"/>
      <c r="B64" s="4" t="n"/>
      <c r="C64" s="2" t="n"/>
      <c r="D64" s="13">
        <f>IF(C64="","",IFERROR(VLOOKUP(C64,'Estoque'!$A$2:$B$101,2,FALSE),"Produto não encontrado"))</f>
        <v/>
      </c>
      <c r="E64" s="2" t="n"/>
      <c r="F64" s="5" t="n"/>
      <c r="G64" s="5" t="n"/>
      <c r="H64" s="3" t="n"/>
      <c r="I64" s="2" t="n"/>
      <c r="J64" s="2" t="n"/>
      <c r="K64" s="3" t="n"/>
    </row>
    <row r="65">
      <c r="A65" s="2" t="n"/>
      <c r="B65" s="4" t="n"/>
      <c r="C65" s="2" t="n"/>
      <c r="D65" s="14">
        <f>IF(C65="","",IFERROR(VLOOKUP(C65,'Estoque'!$A$2:$B$101,2,FALSE),"Produto não encontrado"))</f>
        <v/>
      </c>
      <c r="E65" s="2" t="n"/>
      <c r="F65" s="5" t="n"/>
      <c r="G65" s="5" t="n"/>
      <c r="H65" s="3" t="n"/>
      <c r="I65" s="2" t="n"/>
      <c r="J65" s="2" t="n"/>
      <c r="K65" s="3" t="n"/>
    </row>
    <row r="66">
      <c r="A66" s="2" t="n"/>
      <c r="B66" s="4" t="n"/>
      <c r="C66" s="2" t="n"/>
      <c r="D66" s="13">
        <f>IF(C66="","",IFERROR(VLOOKUP(C66,'Estoque'!$A$2:$B$101,2,FALSE),"Produto não encontrado"))</f>
        <v/>
      </c>
      <c r="E66" s="2" t="n"/>
      <c r="F66" s="5" t="n"/>
      <c r="G66" s="5" t="n"/>
      <c r="H66" s="3" t="n"/>
      <c r="I66" s="2" t="n"/>
      <c r="J66" s="2" t="n"/>
      <c r="K66" s="3" t="n"/>
    </row>
    <row r="67">
      <c r="A67" s="2" t="n"/>
      <c r="B67" s="4" t="n"/>
      <c r="C67" s="2" t="n"/>
      <c r="D67" s="14">
        <f>IF(C67="","",IFERROR(VLOOKUP(C67,'Estoque'!$A$2:$B$101,2,FALSE),"Produto não encontrado"))</f>
        <v/>
      </c>
      <c r="E67" s="2" t="n"/>
      <c r="F67" s="5" t="n"/>
      <c r="G67" s="5" t="n"/>
      <c r="H67" s="3" t="n"/>
      <c r="I67" s="2" t="n"/>
      <c r="J67" s="2" t="n"/>
      <c r="K67" s="3" t="n"/>
    </row>
    <row r="68">
      <c r="A68" s="2" t="n"/>
      <c r="B68" s="4" t="n"/>
      <c r="C68" s="2" t="n"/>
      <c r="D68" s="13">
        <f>IF(C68="","",IFERROR(VLOOKUP(C68,'Estoque'!$A$2:$B$101,2,FALSE),"Produto não encontrado"))</f>
        <v/>
      </c>
      <c r="E68" s="2" t="n"/>
      <c r="F68" s="5" t="n"/>
      <c r="G68" s="5" t="n"/>
      <c r="H68" s="3" t="n"/>
      <c r="I68" s="2" t="n"/>
      <c r="J68" s="2" t="n"/>
      <c r="K68" s="3" t="n"/>
    </row>
    <row r="69">
      <c r="A69" s="2" t="n"/>
      <c r="B69" s="4" t="n"/>
      <c r="C69" s="2" t="n"/>
      <c r="D69" s="14">
        <f>IF(C69="","",IFERROR(VLOOKUP(C69,'Estoque'!$A$2:$B$101,2,FALSE),"Produto não encontrado"))</f>
        <v/>
      </c>
      <c r="E69" s="2" t="n"/>
      <c r="F69" s="5" t="n"/>
      <c r="G69" s="5" t="n"/>
      <c r="H69" s="3" t="n"/>
      <c r="I69" s="2" t="n"/>
      <c r="J69" s="2" t="n"/>
      <c r="K69" s="3" t="n"/>
    </row>
    <row r="70">
      <c r="A70" s="2" t="n"/>
      <c r="B70" s="4" t="n"/>
      <c r="C70" s="2" t="n"/>
      <c r="D70" s="13">
        <f>IF(C70="","",IFERROR(VLOOKUP(C70,'Estoque'!$A$2:$B$101,2,FALSE),"Produto não encontrado"))</f>
        <v/>
      </c>
      <c r="E70" s="2" t="n"/>
      <c r="F70" s="5" t="n"/>
      <c r="G70" s="5" t="n"/>
      <c r="H70" s="3" t="n"/>
      <c r="I70" s="2" t="n"/>
      <c r="J70" s="2" t="n"/>
      <c r="K70" s="3" t="n"/>
    </row>
    <row r="71">
      <c r="A71" s="2" t="n"/>
      <c r="B71" s="4" t="n"/>
      <c r="C71" s="2" t="n"/>
      <c r="D71" s="14">
        <f>IF(C71="","",IFERROR(VLOOKUP(C71,'Estoque'!$A$2:$B$101,2,FALSE),"Produto não encontrado"))</f>
        <v/>
      </c>
      <c r="E71" s="2" t="n"/>
      <c r="F71" s="5" t="n"/>
      <c r="G71" s="5" t="n"/>
      <c r="H71" s="3" t="n"/>
      <c r="I71" s="2" t="n"/>
      <c r="J71" s="2" t="n"/>
      <c r="K71" s="3" t="n"/>
    </row>
    <row r="72">
      <c r="A72" s="2" t="n"/>
      <c r="B72" s="4" t="n"/>
      <c r="C72" s="2" t="n"/>
      <c r="D72" s="13">
        <f>IF(C72="","",IFERROR(VLOOKUP(C72,'Estoque'!$A$2:$B$101,2,FALSE),"Produto não encontrado"))</f>
        <v/>
      </c>
      <c r="E72" s="2" t="n"/>
      <c r="F72" s="5" t="n"/>
      <c r="G72" s="5" t="n"/>
      <c r="H72" s="3" t="n"/>
      <c r="I72" s="2" t="n"/>
      <c r="J72" s="2" t="n"/>
      <c r="K72" s="3" t="n"/>
    </row>
    <row r="73">
      <c r="A73" s="2" t="n"/>
      <c r="B73" s="4" t="n"/>
      <c r="C73" s="2" t="n"/>
      <c r="D73" s="14">
        <f>IF(C73="","",IFERROR(VLOOKUP(C73,'Estoque'!$A$2:$B$101,2,FALSE),"Produto não encontrado"))</f>
        <v/>
      </c>
      <c r="E73" s="2" t="n"/>
      <c r="F73" s="5" t="n"/>
      <c r="G73" s="5" t="n"/>
      <c r="H73" s="3" t="n"/>
      <c r="I73" s="2" t="n"/>
      <c r="J73" s="2" t="n"/>
      <c r="K73" s="3" t="n"/>
    </row>
    <row r="74">
      <c r="A74" s="2" t="n"/>
      <c r="B74" s="4" t="n"/>
      <c r="C74" s="2" t="n"/>
      <c r="D74" s="13">
        <f>IF(C74="","",IFERROR(VLOOKUP(C74,'Estoque'!$A$2:$B$101,2,FALSE),"Produto não encontrado"))</f>
        <v/>
      </c>
      <c r="E74" s="2" t="n"/>
      <c r="F74" s="5" t="n"/>
      <c r="G74" s="5" t="n"/>
      <c r="H74" s="3" t="n"/>
      <c r="I74" s="2" t="n"/>
      <c r="J74" s="2" t="n"/>
      <c r="K74" s="3" t="n"/>
    </row>
    <row r="75">
      <c r="A75" s="2" t="n"/>
      <c r="B75" s="4" t="n"/>
      <c r="C75" s="2" t="n"/>
      <c r="D75" s="14">
        <f>IF(C75="","",IFERROR(VLOOKUP(C75,'Estoque'!$A$2:$B$101,2,FALSE),"Produto não encontrado"))</f>
        <v/>
      </c>
      <c r="E75" s="2" t="n"/>
      <c r="F75" s="5" t="n"/>
      <c r="G75" s="5" t="n"/>
      <c r="H75" s="3" t="n"/>
      <c r="I75" s="2" t="n"/>
      <c r="J75" s="2" t="n"/>
      <c r="K75" s="3" t="n"/>
    </row>
    <row r="76">
      <c r="A76" s="2" t="n"/>
      <c r="B76" s="4" t="n"/>
      <c r="C76" s="2" t="n"/>
      <c r="D76" s="13">
        <f>IF(C76="","",IFERROR(VLOOKUP(C76,'Estoque'!$A$2:$B$101,2,FALSE),"Produto não encontrado"))</f>
        <v/>
      </c>
      <c r="E76" s="2" t="n"/>
      <c r="F76" s="5" t="n"/>
      <c r="G76" s="5" t="n"/>
      <c r="H76" s="3" t="n"/>
      <c r="I76" s="2" t="n"/>
      <c r="J76" s="2" t="n"/>
      <c r="K76" s="3" t="n"/>
    </row>
    <row r="77">
      <c r="A77" s="2" t="n"/>
      <c r="B77" s="4" t="n"/>
      <c r="C77" s="2" t="n"/>
      <c r="D77" s="14">
        <f>IF(C77="","",IFERROR(VLOOKUP(C77,'Estoque'!$A$2:$B$101,2,FALSE),"Produto não encontrado"))</f>
        <v/>
      </c>
      <c r="E77" s="2" t="n"/>
      <c r="F77" s="5" t="n"/>
      <c r="G77" s="5" t="n"/>
      <c r="H77" s="3" t="n"/>
      <c r="I77" s="2" t="n"/>
      <c r="J77" s="2" t="n"/>
      <c r="K77" s="3" t="n"/>
    </row>
    <row r="78">
      <c r="A78" s="2" t="n"/>
      <c r="B78" s="4" t="n"/>
      <c r="C78" s="2" t="n"/>
      <c r="D78" s="13">
        <f>IF(C78="","",IFERROR(VLOOKUP(C78,'Estoque'!$A$2:$B$101,2,FALSE),"Produto não encontrado"))</f>
        <v/>
      </c>
      <c r="E78" s="2" t="n"/>
      <c r="F78" s="5" t="n"/>
      <c r="G78" s="5" t="n"/>
      <c r="H78" s="3" t="n"/>
      <c r="I78" s="2" t="n"/>
      <c r="J78" s="2" t="n"/>
      <c r="K78" s="3" t="n"/>
    </row>
    <row r="79">
      <c r="A79" s="2" t="n"/>
      <c r="B79" s="4" t="n"/>
      <c r="C79" s="2" t="n"/>
      <c r="D79" s="14">
        <f>IF(C79="","",IFERROR(VLOOKUP(C79,'Estoque'!$A$2:$B$101,2,FALSE),"Produto não encontrado"))</f>
        <v/>
      </c>
      <c r="E79" s="2" t="n"/>
      <c r="F79" s="5" t="n"/>
      <c r="G79" s="5" t="n"/>
      <c r="H79" s="3" t="n"/>
      <c r="I79" s="2" t="n"/>
      <c r="J79" s="2" t="n"/>
      <c r="K79" s="3" t="n"/>
    </row>
    <row r="80">
      <c r="A80" s="2" t="n"/>
      <c r="B80" s="4" t="n"/>
      <c r="C80" s="2" t="n"/>
      <c r="D80" s="13">
        <f>IF(C80="","",IFERROR(VLOOKUP(C80,'Estoque'!$A$2:$B$101,2,FALSE),"Produto não encontrado"))</f>
        <v/>
      </c>
      <c r="E80" s="2" t="n"/>
      <c r="F80" s="5" t="n"/>
      <c r="G80" s="5" t="n"/>
      <c r="H80" s="3" t="n"/>
      <c r="I80" s="2" t="n"/>
      <c r="J80" s="2" t="n"/>
      <c r="K80" s="3" t="n"/>
    </row>
    <row r="81">
      <c r="A81" s="2" t="n"/>
      <c r="B81" s="4" t="n"/>
      <c r="C81" s="2" t="n"/>
      <c r="D81" s="14">
        <f>IF(C81="","",IFERROR(VLOOKUP(C81,'Estoque'!$A$2:$B$101,2,FALSE),"Produto não encontrado"))</f>
        <v/>
      </c>
      <c r="E81" s="2" t="n"/>
      <c r="F81" s="5" t="n"/>
      <c r="G81" s="5" t="n"/>
      <c r="H81" s="3" t="n"/>
      <c r="I81" s="2" t="n"/>
      <c r="J81" s="2" t="n"/>
      <c r="K81" s="3" t="n"/>
    </row>
    <row r="82">
      <c r="A82" s="2" t="n"/>
      <c r="B82" s="4" t="n"/>
      <c r="C82" s="2" t="n"/>
      <c r="D82" s="13">
        <f>IF(C82="","",IFERROR(VLOOKUP(C82,'Estoque'!$A$2:$B$101,2,FALSE),"Produto não encontrado"))</f>
        <v/>
      </c>
      <c r="E82" s="2" t="n"/>
      <c r="F82" s="5" t="n"/>
      <c r="G82" s="5" t="n"/>
      <c r="H82" s="3" t="n"/>
      <c r="I82" s="2" t="n"/>
      <c r="J82" s="2" t="n"/>
      <c r="K82" s="3" t="n"/>
    </row>
    <row r="83">
      <c r="A83" s="2" t="n"/>
      <c r="B83" s="4" t="n"/>
      <c r="C83" s="2" t="n"/>
      <c r="D83" s="14">
        <f>IF(C83="","",IFERROR(VLOOKUP(C83,'Estoque'!$A$2:$B$101,2,FALSE),"Produto não encontrado"))</f>
        <v/>
      </c>
      <c r="E83" s="2" t="n"/>
      <c r="F83" s="5" t="n"/>
      <c r="G83" s="5" t="n"/>
      <c r="H83" s="3" t="n"/>
      <c r="I83" s="2" t="n"/>
      <c r="J83" s="2" t="n"/>
      <c r="K83" s="3" t="n"/>
    </row>
    <row r="84">
      <c r="A84" s="2" t="n"/>
      <c r="B84" s="4" t="n"/>
      <c r="C84" s="2" t="n"/>
      <c r="D84" s="13">
        <f>IF(C84="","",IFERROR(VLOOKUP(C84,'Estoque'!$A$2:$B$101,2,FALSE),"Produto não encontrado"))</f>
        <v/>
      </c>
      <c r="E84" s="2" t="n"/>
      <c r="F84" s="5" t="n"/>
      <c r="G84" s="5" t="n"/>
      <c r="H84" s="3" t="n"/>
      <c r="I84" s="2" t="n"/>
      <c r="J84" s="2" t="n"/>
      <c r="K84" s="3" t="n"/>
    </row>
    <row r="85">
      <c r="A85" s="2" t="n"/>
      <c r="B85" s="4" t="n"/>
      <c r="C85" s="2" t="n"/>
      <c r="D85" s="14">
        <f>IF(C85="","",IFERROR(VLOOKUP(C85,'Estoque'!$A$2:$B$101,2,FALSE),"Produto não encontrado"))</f>
        <v/>
      </c>
      <c r="E85" s="2" t="n"/>
      <c r="F85" s="5" t="n"/>
      <c r="G85" s="5" t="n"/>
      <c r="H85" s="3" t="n"/>
      <c r="I85" s="2" t="n"/>
      <c r="J85" s="2" t="n"/>
      <c r="K85" s="3" t="n"/>
    </row>
    <row r="86">
      <c r="A86" s="2" t="n"/>
      <c r="B86" s="4" t="n"/>
      <c r="C86" s="2" t="n"/>
      <c r="D86" s="13">
        <f>IF(C86="","",IFERROR(VLOOKUP(C86,'Estoque'!$A$2:$B$101,2,FALSE),"Produto não encontrado"))</f>
        <v/>
      </c>
      <c r="E86" s="2" t="n"/>
      <c r="F86" s="5" t="n"/>
      <c r="G86" s="5" t="n"/>
      <c r="H86" s="3" t="n"/>
      <c r="I86" s="2" t="n"/>
      <c r="J86" s="2" t="n"/>
      <c r="K86" s="3" t="n"/>
    </row>
    <row r="87">
      <c r="A87" s="2" t="n"/>
      <c r="B87" s="4" t="n"/>
      <c r="C87" s="2" t="n"/>
      <c r="D87" s="14">
        <f>IF(C87="","",IFERROR(VLOOKUP(C87,'Estoque'!$A$2:$B$101,2,FALSE),"Produto não encontrado"))</f>
        <v/>
      </c>
      <c r="E87" s="2" t="n"/>
      <c r="F87" s="5" t="n"/>
      <c r="G87" s="5" t="n"/>
      <c r="H87" s="3" t="n"/>
      <c r="I87" s="2" t="n"/>
      <c r="J87" s="2" t="n"/>
      <c r="K87" s="3" t="n"/>
    </row>
    <row r="88">
      <c r="A88" s="2" t="n"/>
      <c r="B88" s="4" t="n"/>
      <c r="C88" s="2" t="n"/>
      <c r="D88" s="13">
        <f>IF(C88="","",IFERROR(VLOOKUP(C88,'Estoque'!$A$2:$B$101,2,FALSE),"Produto não encontrado"))</f>
        <v/>
      </c>
      <c r="E88" s="2" t="n"/>
      <c r="F88" s="5" t="n"/>
      <c r="G88" s="5" t="n"/>
      <c r="H88" s="3" t="n"/>
      <c r="I88" s="2" t="n"/>
      <c r="J88" s="2" t="n"/>
      <c r="K88" s="3" t="n"/>
    </row>
    <row r="89">
      <c r="A89" s="2" t="n"/>
      <c r="B89" s="4" t="n"/>
      <c r="C89" s="2" t="n"/>
      <c r="D89" s="14">
        <f>IF(C89="","",IFERROR(VLOOKUP(C89,'Estoque'!$A$2:$B$101,2,FALSE),"Produto não encontrado"))</f>
        <v/>
      </c>
      <c r="E89" s="2" t="n"/>
      <c r="F89" s="5" t="n"/>
      <c r="G89" s="5" t="n"/>
      <c r="H89" s="3" t="n"/>
      <c r="I89" s="2" t="n"/>
      <c r="J89" s="2" t="n"/>
      <c r="K89" s="3" t="n"/>
    </row>
    <row r="90">
      <c r="A90" s="2" t="n"/>
      <c r="B90" s="4" t="n"/>
      <c r="C90" s="2" t="n"/>
      <c r="D90" s="13">
        <f>IF(C90="","",IFERROR(VLOOKUP(C90,'Estoque'!$A$2:$B$101,2,FALSE),"Produto não encontrado"))</f>
        <v/>
      </c>
      <c r="E90" s="2" t="n"/>
      <c r="F90" s="5" t="n"/>
      <c r="G90" s="5" t="n"/>
      <c r="H90" s="3" t="n"/>
      <c r="I90" s="2" t="n"/>
      <c r="J90" s="2" t="n"/>
      <c r="K90" s="3" t="n"/>
    </row>
    <row r="91">
      <c r="A91" s="2" t="n"/>
      <c r="B91" s="4" t="n"/>
      <c r="C91" s="2" t="n"/>
      <c r="D91" s="14">
        <f>IF(C91="","",IFERROR(VLOOKUP(C91,'Estoque'!$A$2:$B$101,2,FALSE),"Produto não encontrado"))</f>
        <v/>
      </c>
      <c r="E91" s="2" t="n"/>
      <c r="F91" s="5" t="n"/>
      <c r="G91" s="5" t="n"/>
      <c r="H91" s="3" t="n"/>
      <c r="I91" s="2" t="n"/>
      <c r="J91" s="2" t="n"/>
      <c r="K91" s="3" t="n"/>
    </row>
    <row r="92">
      <c r="A92" s="2" t="n"/>
      <c r="B92" s="4" t="n"/>
      <c r="C92" s="2" t="n"/>
      <c r="D92" s="13">
        <f>IF(C92="","",IFERROR(VLOOKUP(C92,'Estoque'!$A$2:$B$101,2,FALSE),"Produto não encontrado"))</f>
        <v/>
      </c>
      <c r="E92" s="2" t="n"/>
      <c r="F92" s="5" t="n"/>
      <c r="G92" s="5" t="n"/>
      <c r="H92" s="3" t="n"/>
      <c r="I92" s="2" t="n"/>
      <c r="J92" s="2" t="n"/>
      <c r="K92" s="3" t="n"/>
    </row>
    <row r="93">
      <c r="A93" s="2" t="n"/>
      <c r="B93" s="4" t="n"/>
      <c r="C93" s="2" t="n"/>
      <c r="D93" s="14">
        <f>IF(C93="","",IFERROR(VLOOKUP(C93,'Estoque'!$A$2:$B$101,2,FALSE),"Produto não encontrado"))</f>
        <v/>
      </c>
      <c r="E93" s="2" t="n"/>
      <c r="F93" s="5" t="n"/>
      <c r="G93" s="5" t="n"/>
      <c r="H93" s="3" t="n"/>
      <c r="I93" s="2" t="n"/>
      <c r="J93" s="2" t="n"/>
      <c r="K93" s="3" t="n"/>
    </row>
    <row r="94">
      <c r="A94" s="2" t="n"/>
      <c r="B94" s="4" t="n"/>
      <c r="C94" s="2" t="n"/>
      <c r="D94" s="13">
        <f>IF(C94="","",IFERROR(VLOOKUP(C94,'Estoque'!$A$2:$B$101,2,FALSE),"Produto não encontrado"))</f>
        <v/>
      </c>
      <c r="E94" s="2" t="n"/>
      <c r="F94" s="5" t="n"/>
      <c r="G94" s="5" t="n"/>
      <c r="H94" s="3" t="n"/>
      <c r="I94" s="2" t="n"/>
      <c r="J94" s="2" t="n"/>
      <c r="K94" s="3" t="n"/>
    </row>
    <row r="95">
      <c r="A95" s="2" t="n"/>
      <c r="B95" s="4" t="n"/>
      <c r="C95" s="2" t="n"/>
      <c r="D95" s="14">
        <f>IF(C95="","",IFERROR(VLOOKUP(C95,'Estoque'!$A$2:$B$101,2,FALSE),"Produto não encontrado"))</f>
        <v/>
      </c>
      <c r="E95" s="2" t="n"/>
      <c r="F95" s="5" t="n"/>
      <c r="G95" s="5" t="n"/>
      <c r="H95" s="3" t="n"/>
      <c r="I95" s="2" t="n"/>
      <c r="J95" s="2" t="n"/>
      <c r="K95" s="3" t="n"/>
    </row>
    <row r="96">
      <c r="A96" s="2" t="n"/>
      <c r="B96" s="4" t="n"/>
      <c r="C96" s="2" t="n"/>
      <c r="D96" s="13">
        <f>IF(C96="","",IFERROR(VLOOKUP(C96,'Estoque'!$A$2:$B$101,2,FALSE),"Produto não encontrado"))</f>
        <v/>
      </c>
      <c r="E96" s="2" t="n"/>
      <c r="F96" s="5" t="n"/>
      <c r="G96" s="5" t="n"/>
      <c r="H96" s="3" t="n"/>
      <c r="I96" s="2" t="n"/>
      <c r="J96" s="2" t="n"/>
      <c r="K96" s="3" t="n"/>
    </row>
    <row r="97">
      <c r="A97" s="2" t="n"/>
      <c r="B97" s="4" t="n"/>
      <c r="C97" s="2" t="n"/>
      <c r="D97" s="14">
        <f>IF(C97="","",IFERROR(VLOOKUP(C97,'Estoque'!$A$2:$B$101,2,FALSE),"Produto não encontrado"))</f>
        <v/>
      </c>
      <c r="E97" s="2" t="n"/>
      <c r="F97" s="5" t="n"/>
      <c r="G97" s="5" t="n"/>
      <c r="H97" s="3" t="n"/>
      <c r="I97" s="2" t="n"/>
      <c r="J97" s="2" t="n"/>
      <c r="K97" s="3" t="n"/>
    </row>
    <row r="98">
      <c r="A98" s="2" t="n"/>
      <c r="B98" s="4" t="n"/>
      <c r="C98" s="2" t="n"/>
      <c r="D98" s="13">
        <f>IF(C98="","",IFERROR(VLOOKUP(C98,'Estoque'!$A$2:$B$101,2,FALSE),"Produto não encontrado"))</f>
        <v/>
      </c>
      <c r="E98" s="2" t="n"/>
      <c r="F98" s="5" t="n"/>
      <c r="G98" s="5" t="n"/>
      <c r="H98" s="3" t="n"/>
      <c r="I98" s="2" t="n"/>
      <c r="J98" s="2" t="n"/>
      <c r="K98" s="3" t="n"/>
    </row>
    <row r="99">
      <c r="A99" s="2" t="n"/>
      <c r="B99" s="4" t="n"/>
      <c r="C99" s="2" t="n"/>
      <c r="D99" s="14">
        <f>IF(C99="","",IFERROR(VLOOKUP(C99,'Estoque'!$A$2:$B$101,2,FALSE),"Produto não encontrado"))</f>
        <v/>
      </c>
      <c r="E99" s="2" t="n"/>
      <c r="F99" s="5" t="n"/>
      <c r="G99" s="5" t="n"/>
      <c r="H99" s="3" t="n"/>
      <c r="I99" s="2" t="n"/>
      <c r="J99" s="2" t="n"/>
      <c r="K99" s="3" t="n"/>
    </row>
    <row r="100">
      <c r="A100" s="2" t="n"/>
      <c r="B100" s="4" t="n"/>
      <c r="C100" s="2" t="n"/>
      <c r="D100" s="13">
        <f>IF(C100="","",IFERROR(VLOOKUP(C100,'Estoque'!$A$2:$B$101,2,FALSE),"Produto não encontrado"))</f>
        <v/>
      </c>
      <c r="E100" s="2" t="n"/>
      <c r="F100" s="5" t="n"/>
      <c r="G100" s="5" t="n"/>
      <c r="H100" s="3" t="n"/>
      <c r="I100" s="2" t="n"/>
      <c r="J100" s="2" t="n"/>
      <c r="K100" s="3" t="n"/>
    </row>
    <row r="101">
      <c r="A101" s="2" t="n"/>
      <c r="B101" s="4" t="n"/>
      <c r="C101" s="2" t="n"/>
      <c r="D101" s="14">
        <f>IF(C101="","",IFERROR(VLOOKUP(C101,'Estoque'!$A$2:$B$101,2,FALSE),"Produto não encontrado"))</f>
        <v/>
      </c>
      <c r="E101" s="2" t="n"/>
      <c r="F101" s="5" t="n"/>
      <c r="G101" s="5" t="n"/>
      <c r="H101" s="3" t="n"/>
      <c r="I101" s="2" t="n"/>
      <c r="J101" s="2" t="n"/>
      <c r="K101" s="3" t="n"/>
    </row>
  </sheetData>
  <autoFilter ref="A1:K101"/>
  <conditionalFormatting sqref="D2:D101">
    <cfRule type="expression" priority="1" dxfId="0" stopIfTrue="1">
      <formula>$D2="Produto não encontrado"</formula>
    </cfRule>
  </conditionalFormatting>
  <conditionalFormatting sqref="F2:F101">
    <cfRule type="expression" priority="2" dxfId="0" stopIfTrue="1">
      <formula>AND($E2="Saída",$F2&lt;&gt;"")</formula>
    </cfRule>
  </conditionalFormatting>
  <conditionalFormatting sqref="G2:G101">
    <cfRule type="expression" priority="3" dxfId="0" stopIfTrue="1">
      <formula>AND($E2="Entrada",$G2&lt;&gt;"")</formula>
    </cfRule>
  </conditionalFormatting>
  <dataValidations count="3">
    <dataValidation sqref="C2:C101" showErrorMessage="1" showInputMessage="1" allowBlank="1" type="list">
      <formula1>'Estoque'!$A$2:$A$101</formula1>
    </dataValidation>
    <dataValidation sqref="E2:E101" showErrorMessage="1" showInputMessage="1" allowBlank="1" type="list">
      <formula1>"Entrada,Saída"</formula1>
    </dataValidation>
    <dataValidation sqref="F2:G101" showErrorMessage="1" showInputMessage="1" allowBlank="1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6B6D4"/>
    <outlinePr summaryBelow="1" summaryRight="1"/>
    <pageSetUpPr/>
  </sheetPr>
  <dimension ref="A1:P19"/>
  <sheetViews>
    <sheetView showGridLines="0" workbookViewId="0">
      <selection activeCell="A1" sqref="A1"/>
    </sheetView>
  </sheetViews>
  <sheetFormatPr baseColWidth="8" defaultRowHeight="15"/>
  <cols>
    <col width="33" customWidth="1" min="1" max="1"/>
    <col width="19" customWidth="1" min="2" max="2"/>
    <col width="23" customWidth="1" min="3" max="3"/>
    <col width="27" customWidth="1" min="4" max="4"/>
    <col width="24" customWidth="1" min="5" max="5"/>
    <col width="22" customWidth="1" min="6" max="6"/>
    <col width="25" customWidth="1" min="7" max="7"/>
    <col width="15" customWidth="1" min="8" max="8"/>
    <col width="15" customWidth="1" min="9" max="9"/>
    <col width="15" customWidth="1" min="10" max="10"/>
    <col hidden="1" width="16" customWidth="1" min="11" max="11"/>
    <col hidden="1" width="16" customWidth="1" min="12" max="12"/>
    <col width="24" customWidth="1" min="13" max="13"/>
    <col width="18" customWidth="1" min="14" max="14"/>
    <col width="14" customWidth="1" min="15" max="15"/>
    <col width="14" customWidth="1" min="16" max="16"/>
  </cols>
  <sheetData>
    <row r="1" ht="30" customHeight="1">
      <c r="A1" s="15" t="inlineStr">
        <is>
          <t>Dashboard de Controle de Estoque de Alimentos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</row>
    <row r="2"/>
    <row r="3">
      <c r="A3" s="16" t="inlineStr">
        <is>
          <t>Valor total em estoque</t>
        </is>
      </c>
      <c r="D3" s="16" t="inlineStr">
        <is>
          <t>Quantidade total de itens</t>
        </is>
      </c>
      <c r="G3" s="16" t="inlineStr">
        <is>
          <t>Custo médio unitário</t>
        </is>
      </c>
      <c r="J3" s="16" t="inlineStr">
        <is>
          <t>Produtos para reposição</t>
        </is>
      </c>
      <c r="M3" s="16" t="inlineStr">
        <is>
          <t>Vencidos ou próximos</t>
        </is>
      </c>
    </row>
    <row r="4">
      <c r="A4" s="17">
        <f>SUM('Estoque'!$P$2:$P$101)</f>
        <v/>
      </c>
      <c r="D4" s="18">
        <f>SUM('Estoque'!$N$2:$N$101)</f>
        <v/>
      </c>
      <c r="G4" s="17">
        <f>IFERROR(AVERAGE('Estoque'!$O$2:$O$101),0)</f>
        <v/>
      </c>
      <c r="J4" s="18">
        <f>COUNTIF('Estoque'!$R$2:$R$101,"Repor")</f>
        <v/>
      </c>
      <c r="M4" s="18">
        <f>COUNTIF('Estoque'!$S$2:$S$101,"Vencido")+COUNTIF('Estoque'!$S$2:$S$101,"Vence em até 30 dias")</f>
        <v/>
      </c>
    </row>
    <row r="5"/>
    <row r="6">
      <c r="A6" s="16" t="inlineStr">
        <is>
          <t>Percentual de produtos em situação normal</t>
        </is>
      </c>
    </row>
    <row r="7">
      <c r="A7" s="19">
        <f>IFERROR(COUNTIF('Estoque'!$R$2:$R$101,"Normal")/COUNTA('Estoque'!$A$2:$A$101),0)</f>
        <v/>
      </c>
    </row>
    <row r="8"/>
    <row r="9"/>
    <row r="10">
      <c r="A10" s="1" t="inlineStr">
        <is>
          <t>Categoria</t>
        </is>
      </c>
      <c r="B10" s="1" t="inlineStr">
        <is>
          <t>Quantidade total</t>
        </is>
      </c>
      <c r="C10" s="1" t="inlineStr">
        <is>
          <t>Valor total em estoque</t>
        </is>
      </c>
      <c r="E10" s="1" t="inlineStr">
        <is>
          <t>Status do estoque</t>
        </is>
      </c>
      <c r="F10" s="1" t="inlineStr">
        <is>
          <t>Quantidade de produtos</t>
        </is>
      </c>
      <c r="H10" s="1" t="inlineStr">
        <is>
          <t>Mês</t>
        </is>
      </c>
      <c r="I10" s="1" t="inlineStr">
        <is>
          <t>Entradas</t>
        </is>
      </c>
      <c r="J10" s="1" t="inlineStr">
        <is>
          <t>Saídas</t>
        </is>
      </c>
      <c r="K10" s="1" t="inlineStr">
        <is>
          <t>Início do período</t>
        </is>
      </c>
      <c r="L10" s="1" t="inlineStr">
        <is>
          <t>Fim do período</t>
        </is>
      </c>
    </row>
    <row r="11">
      <c r="A11" s="20" t="inlineStr">
        <is>
          <t>Grãos</t>
        </is>
      </c>
      <c r="B11" s="21">
        <f>SUMIF('Estoque'!$C$2:$C$101,A11,'Estoque'!$N$2:$N$101)</f>
        <v/>
      </c>
      <c r="C11" s="22">
        <f>SUMIF('Estoque'!$C$2:$C$101,A11,'Estoque'!$P$2:$P$101)</f>
        <v/>
      </c>
      <c r="E11" s="23" t="inlineStr">
        <is>
          <t>Repor</t>
        </is>
      </c>
      <c r="F11" s="21">
        <f>COUNTIF('Estoque'!$R$2:$R$101,E11)</f>
        <v/>
      </c>
      <c r="H11" s="23" t="inlineStr">
        <is>
          <t>Jan/2026</t>
        </is>
      </c>
      <c r="I11" s="21">
        <f>SUMIFS('Movimentações'!$F$2:$F$101,'Movimentações'!$B$2:$B$101,"&gt;="&amp;$K11,'Movimentações'!$B$2:$B$101,"&lt;="&amp;$L11)</f>
        <v/>
      </c>
      <c r="J11" s="21">
        <f>SUMIFS('Movimentações'!$G$2:$G$101,'Movimentações'!$B$2:$B$101,"&gt;="&amp;$K11,'Movimentações'!$B$2:$B$101,"&lt;="&amp;$L11)</f>
        <v/>
      </c>
      <c r="K11" s="24" t="n">
        <v>46023</v>
      </c>
      <c r="L11" s="24" t="n">
        <v>46053</v>
      </c>
    </row>
    <row r="12">
      <c r="A12" s="25" t="inlineStr">
        <is>
          <t>Massas</t>
        </is>
      </c>
      <c r="B12" s="26">
        <f>SUMIF('Estoque'!$C$2:$C$101,A12,'Estoque'!$N$2:$N$101)</f>
        <v/>
      </c>
      <c r="C12" s="27">
        <f>SUMIF('Estoque'!$C$2:$C$101,A12,'Estoque'!$P$2:$P$101)</f>
        <v/>
      </c>
      <c r="E12" s="28" t="inlineStr">
        <is>
          <t>Normal</t>
        </is>
      </c>
      <c r="F12" s="26">
        <f>COUNTIF('Estoque'!$R$2:$R$101,E12)</f>
        <v/>
      </c>
      <c r="H12" s="28" t="inlineStr">
        <is>
          <t>Fev/2026</t>
        </is>
      </c>
      <c r="I12" s="26">
        <f>SUMIFS('Movimentações'!$F$2:$F$101,'Movimentações'!$B$2:$B$101,"&gt;="&amp;$K12,'Movimentações'!$B$2:$B$101,"&lt;="&amp;$L12)</f>
        <v/>
      </c>
      <c r="J12" s="26">
        <f>SUMIFS('Movimentações'!$G$2:$G$101,'Movimentações'!$B$2:$B$101,"&gt;="&amp;$K12,'Movimentações'!$B$2:$B$101,"&lt;="&amp;$L12)</f>
        <v/>
      </c>
      <c r="K12" s="29" t="n">
        <v>46054</v>
      </c>
      <c r="L12" s="29" t="n">
        <v>46081</v>
      </c>
    </row>
    <row r="13">
      <c r="A13" s="20" t="inlineStr">
        <is>
          <t>Óleos</t>
        </is>
      </c>
      <c r="B13" s="21">
        <f>SUMIF('Estoque'!$C$2:$C$101,A13,'Estoque'!$N$2:$N$101)</f>
        <v/>
      </c>
      <c r="C13" s="22">
        <f>SUMIF('Estoque'!$C$2:$C$101,A13,'Estoque'!$P$2:$P$101)</f>
        <v/>
      </c>
      <c r="E13" s="23" t="inlineStr">
        <is>
          <t>Acima do máximo</t>
        </is>
      </c>
      <c r="F13" s="21">
        <f>COUNTIF('Estoque'!$R$2:$R$101,E13)</f>
        <v/>
      </c>
      <c r="H13" s="23" t="inlineStr">
        <is>
          <t>Mar/2026</t>
        </is>
      </c>
      <c r="I13" s="21">
        <f>SUMIFS('Movimentações'!$F$2:$F$101,'Movimentações'!$B$2:$B$101,"&gt;="&amp;$K13,'Movimentações'!$B$2:$B$101,"&lt;="&amp;$L13)</f>
        <v/>
      </c>
      <c r="J13" s="21">
        <f>SUMIFS('Movimentações'!$G$2:$G$101,'Movimentações'!$B$2:$B$101,"&gt;="&amp;$K13,'Movimentações'!$B$2:$B$101,"&lt;="&amp;$L13)</f>
        <v/>
      </c>
      <c r="K13" s="24" t="n">
        <v>46082</v>
      </c>
      <c r="L13" s="24" t="n">
        <v>46112</v>
      </c>
    </row>
    <row r="14">
      <c r="A14" s="25" t="inlineStr">
        <is>
          <t>Açúcares</t>
        </is>
      </c>
      <c r="B14" s="26">
        <f>SUMIF('Estoque'!$C$2:$C$101,A14,'Estoque'!$N$2:$N$101)</f>
        <v/>
      </c>
      <c r="C14" s="27">
        <f>SUMIF('Estoque'!$C$2:$C$101,A14,'Estoque'!$P$2:$P$101)</f>
        <v/>
      </c>
      <c r="H14" s="28" t="inlineStr">
        <is>
          <t>Abr/2026</t>
        </is>
      </c>
      <c r="I14" s="26">
        <f>SUMIFS('Movimentações'!$F$2:$F$101,'Movimentações'!$B$2:$B$101,"&gt;="&amp;$K14,'Movimentações'!$B$2:$B$101,"&lt;="&amp;$L14)</f>
        <v/>
      </c>
      <c r="J14" s="26">
        <f>SUMIFS('Movimentações'!$G$2:$G$101,'Movimentações'!$B$2:$B$101,"&gt;="&amp;$K14,'Movimentações'!$B$2:$B$101,"&lt;="&amp;$L14)</f>
        <v/>
      </c>
      <c r="K14" s="29" t="n">
        <v>46113</v>
      </c>
      <c r="L14" s="29" t="n">
        <v>46142</v>
      </c>
    </row>
    <row r="15">
      <c r="A15" s="20" t="inlineStr">
        <is>
          <t>Cafés</t>
        </is>
      </c>
      <c r="B15" s="21">
        <f>SUMIF('Estoque'!$C$2:$C$101,A15,'Estoque'!$N$2:$N$101)</f>
        <v/>
      </c>
      <c r="C15" s="22">
        <f>SUMIF('Estoque'!$C$2:$C$101,A15,'Estoque'!$P$2:$P$101)</f>
        <v/>
      </c>
      <c r="H15" s="23" t="inlineStr">
        <is>
          <t>Mai/2026</t>
        </is>
      </c>
      <c r="I15" s="21">
        <f>SUMIFS('Movimentações'!$F$2:$F$101,'Movimentações'!$B$2:$B$101,"&gt;="&amp;$K15,'Movimentações'!$B$2:$B$101,"&lt;="&amp;$L15)</f>
        <v/>
      </c>
      <c r="J15" s="21">
        <f>SUMIFS('Movimentações'!$G$2:$G$101,'Movimentações'!$B$2:$B$101,"&gt;="&amp;$K15,'Movimentações'!$B$2:$B$101,"&lt;="&amp;$L15)</f>
        <v/>
      </c>
      <c r="K15" s="24" t="n">
        <v>46143</v>
      </c>
      <c r="L15" s="24" t="n">
        <v>46173</v>
      </c>
    </row>
    <row r="16">
      <c r="A16" s="25" t="inlineStr">
        <is>
          <t>Laticínios</t>
        </is>
      </c>
      <c r="B16" s="26">
        <f>SUMIF('Estoque'!$C$2:$C$101,A16,'Estoque'!$N$2:$N$101)</f>
        <v/>
      </c>
      <c r="C16" s="27">
        <f>SUMIF('Estoque'!$C$2:$C$101,A16,'Estoque'!$P$2:$P$101)</f>
        <v/>
      </c>
      <c r="H16" s="28" t="inlineStr">
        <is>
          <t>Jun/2026</t>
        </is>
      </c>
      <c r="I16" s="26">
        <f>SUMIFS('Movimentações'!$F$2:$F$101,'Movimentações'!$B$2:$B$101,"&gt;="&amp;$K16,'Movimentações'!$B$2:$B$101,"&lt;="&amp;$L16)</f>
        <v/>
      </c>
      <c r="J16" s="26">
        <f>SUMIFS('Movimentações'!$G$2:$G$101,'Movimentações'!$B$2:$B$101,"&gt;="&amp;$K16,'Movimentações'!$B$2:$B$101,"&lt;="&amp;$L16)</f>
        <v/>
      </c>
      <c r="K16" s="29" t="n">
        <v>46174</v>
      </c>
      <c r="L16" s="29" t="n">
        <v>46203</v>
      </c>
    </row>
    <row r="17">
      <c r="A17" s="20" t="inlineStr">
        <is>
          <t>Farinha</t>
        </is>
      </c>
      <c r="B17" s="21">
        <f>SUMIF('Estoque'!$C$2:$C$101,A17,'Estoque'!$N$2:$N$101)</f>
        <v/>
      </c>
      <c r="C17" s="22">
        <f>SUMIF('Estoque'!$C$2:$C$101,A17,'Estoque'!$P$2:$P$101)</f>
        <v/>
      </c>
      <c r="H17" s="23" t="inlineStr">
        <is>
          <t>Jul/2026</t>
        </is>
      </c>
      <c r="I17" s="21">
        <f>SUMIFS('Movimentações'!$F$2:$F$101,'Movimentações'!$B$2:$B$101,"&gt;="&amp;$K17,'Movimentações'!$B$2:$B$101,"&lt;="&amp;$L17)</f>
        <v/>
      </c>
      <c r="J17" s="21">
        <f>SUMIFS('Movimentações'!$G$2:$G$101,'Movimentações'!$B$2:$B$101,"&gt;="&amp;$K17,'Movimentações'!$B$2:$B$101,"&lt;="&amp;$L17)</f>
        <v/>
      </c>
      <c r="K17" s="24" t="n">
        <v>46204</v>
      </c>
      <c r="L17" s="24" t="n">
        <v>46234</v>
      </c>
    </row>
    <row r="18">
      <c r="A18" s="25" t="inlineStr">
        <is>
          <t>Conservas</t>
        </is>
      </c>
      <c r="B18" s="26">
        <f>SUMIF('Estoque'!$C$2:$C$101,A18,'Estoque'!$N$2:$N$101)</f>
        <v/>
      </c>
      <c r="C18" s="27">
        <f>SUMIF('Estoque'!$C$2:$C$101,A18,'Estoque'!$P$2:$P$101)</f>
        <v/>
      </c>
      <c r="H18" s="28" t="inlineStr">
        <is>
          <t>Ago/2026</t>
        </is>
      </c>
      <c r="I18" s="26">
        <f>SUMIFS('Movimentações'!$F$2:$F$101,'Movimentações'!$B$2:$B$101,"&gt;="&amp;$K18,'Movimentações'!$B$2:$B$101,"&lt;="&amp;$L18)</f>
        <v/>
      </c>
      <c r="J18" s="26">
        <f>SUMIFS('Movimentações'!$G$2:$G$101,'Movimentações'!$B$2:$B$101,"&gt;="&amp;$K18,'Movimentações'!$B$2:$B$101,"&lt;="&amp;$L18)</f>
        <v/>
      </c>
      <c r="K18" s="29" t="n">
        <v>46235</v>
      </c>
      <c r="L18" s="29" t="n">
        <v>46265</v>
      </c>
    </row>
    <row r="19">
      <c r="A19" s="20" t="inlineStr">
        <is>
          <t>Proteínas</t>
        </is>
      </c>
      <c r="B19" s="21">
        <f>SUMIF('Estoque'!$C$2:$C$101,A19,'Estoque'!$N$2:$N$101)</f>
        <v/>
      </c>
      <c r="C19" s="22">
        <f>SUMIF('Estoque'!$C$2:$C$101,A19,'Estoque'!$P$2:$P$101)</f>
        <v/>
      </c>
      <c r="H19" s="23" t="inlineStr">
        <is>
          <t>Set/2026</t>
        </is>
      </c>
      <c r="I19" s="21">
        <f>SUMIFS('Movimentações'!$F$2:$F$101,'Movimentações'!$B$2:$B$101,"&gt;="&amp;$K19,'Movimentações'!$B$2:$B$101,"&lt;="&amp;$L19)</f>
        <v/>
      </c>
      <c r="J19" s="21">
        <f>SUMIFS('Movimentações'!$G$2:$G$101,'Movimentações'!$B$2:$B$101,"&gt;="&amp;$K19,'Movimentações'!$B$2:$B$101,"&lt;="&amp;$L19)</f>
        <v/>
      </c>
      <c r="K19" s="24" t="n">
        <v>46266</v>
      </c>
      <c r="L19" s="24" t="n">
        <v>46295</v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2026-09-08T20:41:38Z</dcterms:created>
  <dcterms:modified xmlns:dcterms="http://purl.org/dc/terms/" xmlns:xsi="http://www.w3.org/2001/XMLSchema-instance" xsi:type="dcterms:W3CDTF">2026-09-08T20:41:38Z</dcterms:modified>
</cp:coreProperties>
</file>