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brancas" sheetId="1" state="visible" r:id="rId1"/>
    <sheet xmlns:r="http://schemas.openxmlformats.org/officeDocument/2006/relationships" name="Clientes" sheetId="2" state="visible" r:id="rId2"/>
    <sheet xmlns:r="http://schemas.openxmlformats.org/officeDocument/2006/relationships" name="Dashboard" sheetId="3" state="visible" r:id="rId3"/>
    <sheet xmlns:r="http://schemas.openxmlformats.org/officeDocument/2006/relationships" name="Instrucoes" sheetId="4" state="visible" r:id="rId4"/>
  </sheets>
  <definedNames/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0,0%"/>
    <numFmt numFmtId="167" formatCode="mm/yyyy"/>
  </numFmts>
  <fonts count="6">
    <font>
      <name val="Calibri"/>
      <family val="2"/>
      <color theme="1"/>
      <sz val="11"/>
      <scheme val="minor"/>
    </font>
    <font>
      <name val="Aptos"/>
      <b val="1"/>
      <color rgb="00FFFFFF"/>
      <sz val="11"/>
    </font>
    <font>
      <name val="Aptos"/>
      <color rgb="00111827"/>
      <sz val="10"/>
    </font>
    <font>
      <name val="Aptos Display"/>
      <b val="1"/>
      <color rgb="00FFFFFF"/>
      <sz val="16"/>
    </font>
    <font>
      <name val="Aptos Display"/>
      <b val="1"/>
      <color rgb="00111827"/>
      <sz val="14"/>
    </font>
    <font>
      <name val="Aptos"/>
      <b val="1"/>
      <color rgb="00FFFFFF"/>
      <sz val="10"/>
    </font>
  </fonts>
  <fills count="11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ECFEFF"/>
      </patternFill>
    </fill>
    <fill>
      <patternFill patternType="solid">
        <fgColor rgb="0006B6D4"/>
      </patternFill>
    </fill>
    <fill>
      <patternFill patternType="solid">
        <fgColor rgb="0016A34A"/>
      </patternFill>
    </fill>
    <fill>
      <patternFill patternType="solid">
        <fgColor rgb="00DC2626"/>
      </patternFill>
    </fill>
    <fill>
      <patternFill patternType="solid">
        <fgColor rgb="00FACC15"/>
      </patternFill>
    </fill>
  </fills>
  <borders count="7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/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 wrapText="1"/>
    </xf>
    <xf numFmtId="49" fontId="2" fillId="4" borderId="1" applyAlignment="1" pivotButton="0" quotePrefix="0" xfId="0">
      <alignment horizontal="left" vertical="center" wrapText="1"/>
    </xf>
    <xf numFmtId="49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5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 wrapText="1"/>
    </xf>
    <xf numFmtId="49" fontId="2" fillId="5" borderId="1" applyAlignment="1" pivotButton="0" quotePrefix="0" xfId="0">
      <alignment horizontal="left" vertical="center" wrapText="1"/>
    </xf>
    <xf numFmtId="165" fontId="2" fillId="5" borderId="1" applyAlignment="1" pivotButton="0" quotePrefix="0" xfId="0">
      <alignment horizontal="center" vertical="center"/>
    </xf>
    <xf numFmtId="49" fontId="2" fillId="3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/>
    </xf>
    <xf numFmtId="165" fontId="4" fillId="6" borderId="1" applyAlignment="1" pivotButton="0" quotePrefix="0" xfId="0">
      <alignment horizontal="center" vertical="center"/>
    </xf>
    <xf numFmtId="1" fontId="4" fillId="6" borderId="1" applyAlignment="1" pivotButton="0" quotePrefix="0" xfId="0">
      <alignment horizontal="center" vertical="center"/>
    </xf>
    <xf numFmtId="166" fontId="4" fillId="6" borderId="1" applyAlignment="1" pivotButton="0" quotePrefix="0" xfId="0">
      <alignment horizontal="center" vertical="center"/>
    </xf>
    <xf numFmtId="0" fontId="0" fillId="5" borderId="2" pivotButton="0" quotePrefix="0" xfId="0"/>
    <xf numFmtId="0" fontId="5" fillId="7" borderId="1" applyAlignment="1" pivotButton="0" quotePrefix="0" xfId="0">
      <alignment horizontal="center" vertical="center"/>
    </xf>
    <xf numFmtId="0" fontId="5" fillId="8" borderId="1" applyAlignment="1" pivotButton="0" quotePrefix="0" xfId="0">
      <alignment horizontal="center" vertical="center"/>
    </xf>
    <xf numFmtId="165" fontId="5" fillId="8" borderId="1" applyAlignment="1" pivotButton="0" quotePrefix="0" xfId="0">
      <alignment horizontal="center" vertical="center"/>
    </xf>
    <xf numFmtId="0" fontId="5" fillId="9" borderId="1" applyAlignment="1" pivotButton="0" quotePrefix="0" xfId="0">
      <alignment horizontal="center" vertical="center"/>
    </xf>
    <xf numFmtId="165" fontId="5" fillId="9" borderId="1" applyAlignment="1" pivotButton="0" quotePrefix="0" xfId="0">
      <alignment horizontal="center" vertical="center"/>
    </xf>
    <xf numFmtId="0" fontId="2" fillId="10" borderId="1" applyAlignment="1" pivotButton="0" quotePrefix="0" xfId="0">
      <alignment horizontal="center" vertical="center"/>
    </xf>
    <xf numFmtId="165" fontId="2" fillId="10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167" fontId="2" fillId="4" borderId="1" applyAlignment="1" pivotButton="0" quotePrefix="0" xfId="0">
      <alignment horizontal="center" vertical="center"/>
    </xf>
    <xf numFmtId="167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ptos"/>
        <b val="1"/>
        <color rgb="00FFFFFF"/>
        <sz val="10"/>
      </font>
      <fill>
        <patternFill patternType="solid">
          <fgColor rgb="0016A34A"/>
        </patternFill>
      </fill>
    </dxf>
    <dxf>
      <font>
        <name val="Aptos"/>
        <b val="1"/>
        <color rgb="00FFFFFF"/>
        <sz val="10"/>
      </font>
      <fill>
        <patternFill patternType="solid">
          <fgColor rgb="00DC2626"/>
        </patternFill>
      </fill>
    </dxf>
    <dxf>
      <font>
        <name val="Aptos"/>
        <b val="1"/>
        <color rgb="00111827"/>
        <sz val="10"/>
      </font>
      <fill>
        <patternFill patternType="solid">
          <fgColor rgb="00FACC1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Valores atualizados por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'Dashboard'!C10</f>
            </strRef>
          </tx>
          <spPr>
            <a:solidFill xmlns:a="http://schemas.openxmlformats.org/drawingml/2006/main">
              <a:srgbClr val="06B6D4"/>
            </a:solidFill>
            <a:ln xmlns:a="http://schemas.openxmlformats.org/drawingml/2006/main">
              <a:solidFill>
                <a:srgbClr val="111827"/>
              </a:solidFill>
              <a:prstDash val="solid"/>
            </a:ln>
          </spPr>
          <cat>
            <numRef>
              <f>'Dashboard'!$A$11:$A$14</f>
            </numRef>
          </cat>
          <val>
            <numRef>
              <f>'Dashboard'!$C$11:$C$14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atualizado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de títulos</a:t>
            </a:r>
          </a:p>
        </rich>
      </tx>
    </title>
    <plotArea>
      <pieChart>
        <varyColors val="1"/>
        <ser>
          <idx val="0"/>
          <order val="0"/>
          <tx>
            <strRef>
              <f>'Dashboard'!B10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'Dashboard'!$A$11:$A$13</f>
            </numRef>
          </cat>
          <val>
            <numRef>
              <f>'Dashboard'!$B$11:$B$13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Valores por data de vencimento</a:t>
            </a:r>
          </a:p>
        </rich>
      </tx>
    </title>
    <plotArea>
      <lineChart>
        <grouping val="standard"/>
        <ser>
          <idx val="0"/>
          <order val="0"/>
          <tx>
            <strRef>
              <f>'Dashboard'!B18</f>
            </strRef>
          </tx>
          <spPr>
            <a:ln xmlns:a="http://schemas.openxmlformats.org/drawingml/2006/main" w="24000">
              <a:solidFill>
                <a:srgbClr val="06B6D4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'Dashboard'!$A$19:$A$30</f>
            </numRef>
          </cat>
          <val>
            <numRef>
              <f>'Dashboard'!$B$19:$B$30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Valor atualizado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7</row>
      <rowOff>0</rowOff>
    </from>
    <ext cx="504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24</row>
      <rowOff>0</rowOff>
    </from>
    <ext cx="504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7</row>
      <rowOff>0</rowOff>
    </from>
    <ext cx="576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abelaCobrancas" displayName="TabelaCobrancas" ref="A1:S101" headerRowCount="1">
  <autoFilter ref="A1:S101"/>
  <tableColumns count="19">
    <tableColumn id="1" name="ID Cobrança"/>
    <tableColumn id="2" name="ID Cliente"/>
    <tableColumn id="3" name="Cliente"/>
    <tableColumn id="4" name="CNPJ/CPF"/>
    <tableColumn id="5" name="Cidade"/>
    <tableColumn id="6" name="NF-e/Documento"/>
    <tableColumn id="7" name="Data de Emissão"/>
    <tableColumn id="8" name="Data de Vencimento"/>
    <tableColumn id="9" name="Valor Original"/>
    <tableColumn id="10" name="Juros/Multa"/>
    <tableColumn id="11" name="Desconto"/>
    <tableColumn id="12" name="Valor Atualizado"/>
    <tableColumn id="13" name="Data de Pagamento"/>
    <tableColumn id="14" name="Valor Pago"/>
    <tableColumn id="15" name="Dias em Atraso"/>
    <tableColumn id="16" name="Status"/>
    <tableColumn id="17" name="Último Contato"/>
    <tableColumn id="18" name="Canal de Cobrança"/>
    <tableColumn id="19" name="Observações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TabelaClientes" displayName="TabelaClientes" ref="A1:G101" headerRowCount="1">
  <autoFilter ref="A1:G101"/>
  <tableColumns count="7">
    <tableColumn id="1" name="ID Cliente"/>
    <tableColumn id="2" name="Cliente/Razão Social"/>
    <tableColumn id="3" name="CNPJ/CPF"/>
    <tableColumn id="4" name="Cidade"/>
    <tableColumn id="5" name="Regime Tributário"/>
    <tableColumn id="6" name="Responsável Financeiro"/>
    <tableColumn id="7" name="Telefone/E-mail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32" customWidth="1" min="3" max="3"/>
    <col width="20" customWidth="1" min="4" max="4"/>
    <col width="18" customWidth="1" min="5" max="5"/>
    <col width="20" customWidth="1" min="6" max="6"/>
    <col width="16" customWidth="1" min="7" max="7"/>
    <col width="18" customWidth="1" min="8" max="8"/>
    <col width="16" customWidth="1" min="9" max="9"/>
    <col width="15" customWidth="1" min="10" max="10"/>
    <col width="14" customWidth="1" min="11" max="11"/>
    <col width="17" customWidth="1" min="12" max="12"/>
    <col width="18" customWidth="1" min="13" max="13"/>
    <col width="15" customWidth="1" min="14" max="14"/>
    <col width="15" customWidth="1" min="15" max="15"/>
    <col width="22" customWidth="1" min="16" max="16"/>
    <col width="16" customWidth="1" min="17" max="17"/>
    <col width="20" customWidth="1" min="18" max="18"/>
    <col width="42" customWidth="1" min="19" max="19"/>
  </cols>
  <sheetData>
    <row r="1">
      <c r="A1" s="1" t="inlineStr">
        <is>
          <t>ID Cobrança</t>
        </is>
      </c>
      <c r="B1" s="1" t="inlineStr">
        <is>
          <t>ID Cliente</t>
        </is>
      </c>
      <c r="C1" s="1" t="inlineStr">
        <is>
          <t>Cliente</t>
        </is>
      </c>
      <c r="D1" s="1" t="inlineStr">
        <is>
          <t>CNPJ/CPF</t>
        </is>
      </c>
      <c r="E1" s="1" t="inlineStr">
        <is>
          <t>Cidade</t>
        </is>
      </c>
      <c r="F1" s="1" t="inlineStr">
        <is>
          <t>NF-e/Documento</t>
        </is>
      </c>
      <c r="G1" s="1" t="inlineStr">
        <is>
          <t>Data de Emissão</t>
        </is>
      </c>
      <c r="H1" s="1" t="inlineStr">
        <is>
          <t>Data de Vencimento</t>
        </is>
      </c>
      <c r="I1" s="1" t="inlineStr">
        <is>
          <t>Valor Original</t>
        </is>
      </c>
      <c r="J1" s="1" t="inlineStr">
        <is>
          <t>Juros/Multa</t>
        </is>
      </c>
      <c r="K1" s="1" t="inlineStr">
        <is>
          <t>Desconto</t>
        </is>
      </c>
      <c r="L1" s="1" t="inlineStr">
        <is>
          <t>Valor Atualizado</t>
        </is>
      </c>
      <c r="M1" s="1" t="inlineStr">
        <is>
          <t>Data de Pagamento</t>
        </is>
      </c>
      <c r="N1" s="1" t="inlineStr">
        <is>
          <t>Valor Pago</t>
        </is>
      </c>
      <c r="O1" s="1" t="inlineStr">
        <is>
          <t>Dias em Atraso</t>
        </is>
      </c>
      <c r="P1" s="1" t="inlineStr">
        <is>
          <t>Status</t>
        </is>
      </c>
      <c r="Q1" s="1" t="inlineStr">
        <is>
          <t>Último Contato</t>
        </is>
      </c>
      <c r="R1" s="1" t="inlineStr">
        <is>
          <t>Canal de Cobrança</t>
        </is>
      </c>
      <c r="S1" s="1" t="inlineStr">
        <is>
          <t>Observações</t>
        </is>
      </c>
    </row>
    <row r="2" ht="24" customHeight="1">
      <c r="A2" s="2">
        <f>IF(B2="","",1000+ROW()-1)</f>
        <v/>
      </c>
      <c r="B2" s="3" t="inlineStr">
        <is>
          <t>CLI-001</t>
        </is>
      </c>
      <c r="C2" s="4">
        <f>IF(B2="","",IFERROR(VLOOKUP(B2,'Clientes'!$A$2:$G$101,2,FALSE),"Cliente não encontrado"))</f>
        <v/>
      </c>
      <c r="D2" s="5">
        <f>IF(B2="","",IFERROR(VLOOKUP(B2,'Clientes'!$A$2:$G$101,3,FALSE),""))</f>
        <v/>
      </c>
      <c r="E2" s="4">
        <f>IF(B2="","",IFERROR(VLOOKUP(B2,'Clientes'!$A$2:$G$101,4,FALSE),""))</f>
        <v/>
      </c>
      <c r="F2" s="6" t="inlineStr">
        <is>
          <t>NFE-2026-0001</t>
        </is>
      </c>
      <c r="G2" s="7" t="n">
        <v>46030</v>
      </c>
      <c r="H2" s="7" t="n">
        <v>46050</v>
      </c>
      <c r="I2" s="8" t="n">
        <v>1250</v>
      </c>
      <c r="J2" s="8" t="n">
        <v>0</v>
      </c>
      <c r="K2" s="8" t="n">
        <v>50</v>
      </c>
      <c r="L2" s="9">
        <f>IF(I2="","",I2+IF(J2="",0,J2)-IF(K2="",0,K2))</f>
        <v/>
      </c>
      <c r="M2" s="7" t="n">
        <v>46054</v>
      </c>
      <c r="N2" s="8" t="n">
        <v>1200</v>
      </c>
      <c r="O2" s="2">
        <f>IF(H2="","",IF(M2&lt;&gt;"",MAX(0,M2-H2),MAX(0,TODAY()-H2)))</f>
        <v/>
      </c>
      <c r="P2" s="4">
        <f>IF(H2="","",IF(M2&lt;&gt;"","Pago",IF(TODAY()&gt;H2,"Em atraso",IF(H2-TODAY()&lt;=7,"Vence em até 7 dias","Em aberto"))))</f>
        <v/>
      </c>
      <c r="Q2" s="7" t="n">
        <v>46053</v>
      </c>
      <c r="R2" s="6" t="inlineStr">
        <is>
          <t>E-mail</t>
        </is>
      </c>
      <c r="S2" s="10" t="inlineStr">
        <is>
          <t>Pagamento confirmado após concessão de desconto comercial.</t>
        </is>
      </c>
    </row>
    <row r="3" ht="24" customHeight="1">
      <c r="A3" s="11">
        <f>IF(B3="","",1000+ROW()-1)</f>
        <v/>
      </c>
      <c r="B3" s="3" t="inlineStr">
        <is>
          <t>CLI-002</t>
        </is>
      </c>
      <c r="C3" s="12">
        <f>IF(B3="","",IFERROR(VLOOKUP(B3,'Clientes'!$A$2:$G$101,2,FALSE),"Cliente não encontrado"))</f>
        <v/>
      </c>
      <c r="D3" s="13">
        <f>IF(B3="","",IFERROR(VLOOKUP(B3,'Clientes'!$A$2:$G$101,3,FALSE),""))</f>
        <v/>
      </c>
      <c r="E3" s="12">
        <f>IF(B3="","",IFERROR(VLOOKUP(B3,'Clientes'!$A$2:$G$101,4,FALSE),""))</f>
        <v/>
      </c>
      <c r="F3" s="6" t="inlineStr">
        <is>
          <t>NFE-2026-0002</t>
        </is>
      </c>
      <c r="G3" s="7" t="n">
        <v>46065</v>
      </c>
      <c r="H3" s="7" t="n">
        <v>46088</v>
      </c>
      <c r="I3" s="8" t="n">
        <v>3200</v>
      </c>
      <c r="J3" s="8" t="n">
        <v>0</v>
      </c>
      <c r="K3" s="8" t="n">
        <v>0</v>
      </c>
      <c r="L3" s="14">
        <f>IF(I3="","",I3+IF(J3="",0,J3)-IF(K3="",0,K3))</f>
        <v/>
      </c>
      <c r="M3" s="7" t="n">
        <v>46091</v>
      </c>
      <c r="N3" s="8" t="n">
        <v>3200</v>
      </c>
      <c r="O3" s="11">
        <f>IF(H3="","",IF(M3&lt;&gt;"",MAX(0,M3-H3),MAX(0,TODAY()-H3)))</f>
        <v/>
      </c>
      <c r="P3" s="12">
        <f>IF(H3="","",IF(M3&lt;&gt;"","Pago",IF(TODAY()&gt;H3,"Em atraso",IF(H3-TODAY()&lt;=7,"Vence em até 7 dias","Em aberto"))))</f>
        <v/>
      </c>
      <c r="Q3" s="7" t="n">
        <v>46090</v>
      </c>
      <c r="R3" s="6" t="inlineStr">
        <is>
          <t>WhatsApp</t>
        </is>
      </c>
      <c r="S3" s="10" t="inlineStr">
        <is>
          <t>Título liquidado integralmente.</t>
        </is>
      </c>
    </row>
    <row r="4" ht="24" customHeight="1">
      <c r="A4" s="2">
        <f>IF(B4="","",1000+ROW()-1)</f>
        <v/>
      </c>
      <c r="B4" s="3" t="inlineStr">
        <is>
          <t>CLI-003</t>
        </is>
      </c>
      <c r="C4" s="4">
        <f>IF(B4="","",IFERROR(VLOOKUP(B4,'Clientes'!$A$2:$G$101,2,FALSE),"Cliente não encontrado"))</f>
        <v/>
      </c>
      <c r="D4" s="5">
        <f>IF(B4="","",IFERROR(VLOOKUP(B4,'Clientes'!$A$2:$G$101,3,FALSE),""))</f>
        <v/>
      </c>
      <c r="E4" s="4">
        <f>IF(B4="","",IFERROR(VLOOKUP(B4,'Clientes'!$A$2:$G$101,4,FALSE),""))</f>
        <v/>
      </c>
      <c r="F4" s="6" t="inlineStr">
        <is>
          <t>NFE-2026-0003</t>
        </is>
      </c>
      <c r="G4" s="7" t="n">
        <v>46099</v>
      </c>
      <c r="H4" s="7" t="n">
        <v>46123</v>
      </c>
      <c r="I4" s="8" t="n">
        <v>5400</v>
      </c>
      <c r="J4" s="8" t="n">
        <v>120</v>
      </c>
      <c r="K4" s="8" t="n">
        <v>0</v>
      </c>
      <c r="L4" s="9">
        <f>IF(I4="","",I4+IF(J4="",0,J4)-IF(K4="",0,K4))</f>
        <v/>
      </c>
      <c r="M4" s="7" t="n">
        <v>46128</v>
      </c>
      <c r="N4" s="8" t="n">
        <v>5520</v>
      </c>
      <c r="O4" s="2">
        <f>IF(H4="","",IF(M4&lt;&gt;"",MAX(0,M4-H4),MAX(0,TODAY()-H4)))</f>
        <v/>
      </c>
      <c r="P4" s="4">
        <f>IF(H4="","",IF(M4&lt;&gt;"","Pago",IF(TODAY()&gt;H4,"Em atraso",IF(H4-TODAY()&lt;=7,"Vence em até 7 dias","Em aberto"))))</f>
        <v/>
      </c>
      <c r="Q4" s="7" t="n">
        <v>46127</v>
      </c>
      <c r="R4" s="6" t="inlineStr">
        <is>
          <t>Portal do Cliente</t>
        </is>
      </c>
      <c r="S4" s="10" t="inlineStr">
        <is>
          <t>Baixa registrada via portal do cliente.</t>
        </is>
      </c>
    </row>
    <row r="5" ht="24" customHeight="1">
      <c r="A5" s="11">
        <f>IF(B5="","",1000+ROW()-1)</f>
        <v/>
      </c>
      <c r="B5" s="3" t="inlineStr">
        <is>
          <t>CLI-004</t>
        </is>
      </c>
      <c r="C5" s="12">
        <f>IF(B5="","",IFERROR(VLOOKUP(B5,'Clientes'!$A$2:$G$101,2,FALSE),"Cliente não encontrado"))</f>
        <v/>
      </c>
      <c r="D5" s="13">
        <f>IF(B5="","",IFERROR(VLOOKUP(B5,'Clientes'!$A$2:$G$101,3,FALSE),""))</f>
        <v/>
      </c>
      <c r="E5" s="12">
        <f>IF(B5="","",IFERROR(VLOOKUP(B5,'Clientes'!$A$2:$G$101,4,FALSE),""))</f>
        <v/>
      </c>
      <c r="F5" s="6" t="inlineStr">
        <is>
          <t>NFE-2026-0004</t>
        </is>
      </c>
      <c r="G5" s="7" t="n">
        <v>46136</v>
      </c>
      <c r="H5" s="7" t="n">
        <v>46160</v>
      </c>
      <c r="I5" s="8" t="n">
        <v>7800</v>
      </c>
      <c r="J5" s="8" t="n">
        <v>390</v>
      </c>
      <c r="K5" s="8" t="n">
        <v>0</v>
      </c>
      <c r="L5" s="14">
        <f>IF(I5="","",I5+IF(J5="",0,J5)-IF(K5="",0,K5))</f>
        <v/>
      </c>
      <c r="M5" s="7" t="n"/>
      <c r="N5" s="8" t="n"/>
      <c r="O5" s="11">
        <f>IF(H5="","",IF(M5&lt;&gt;"",MAX(0,M5-H5),MAX(0,TODAY()-H5)))</f>
        <v/>
      </c>
      <c r="P5" s="12">
        <f>IF(H5="","",IF(M5&lt;&gt;"","Pago",IF(TODAY()&gt;H5,"Em atraso",IF(H5-TODAY()&lt;=7,"Vence em até 7 dias","Em aberto"))))</f>
        <v/>
      </c>
      <c r="Q5" s="7" t="n">
        <v>46281</v>
      </c>
      <c r="R5" s="6" t="inlineStr">
        <is>
          <t>Telefone</t>
        </is>
      </c>
      <c r="S5" s="10" t="inlineStr">
        <is>
          <t>Cliente informou reprogramação financeira sem data formal.</t>
        </is>
      </c>
    </row>
    <row r="6" ht="24" customHeight="1">
      <c r="A6" s="2">
        <f>IF(B6="","",1000+ROW()-1)</f>
        <v/>
      </c>
      <c r="B6" s="3" t="inlineStr">
        <is>
          <t>CLI-005</t>
        </is>
      </c>
      <c r="C6" s="4">
        <f>IF(B6="","",IFERROR(VLOOKUP(B6,'Clientes'!$A$2:$G$101,2,FALSE),"Cliente não encontrado"))</f>
        <v/>
      </c>
      <c r="D6" s="5">
        <f>IF(B6="","",IFERROR(VLOOKUP(B6,'Clientes'!$A$2:$G$101,3,FALSE),""))</f>
        <v/>
      </c>
      <c r="E6" s="4">
        <f>IF(B6="","",IFERROR(VLOOKUP(B6,'Clientes'!$A$2:$G$101,4,FALSE),""))</f>
        <v/>
      </c>
      <c r="F6" s="6" t="inlineStr">
        <is>
          <t>NFE-2026-0005</t>
        </is>
      </c>
      <c r="G6" s="7" t="n">
        <v>46172</v>
      </c>
      <c r="H6" s="7" t="n">
        <v>46196</v>
      </c>
      <c r="I6" s="8" t="n">
        <v>9800</v>
      </c>
      <c r="J6" s="8" t="n">
        <v>490</v>
      </c>
      <c r="K6" s="8" t="n">
        <v>100</v>
      </c>
      <c r="L6" s="9">
        <f>IF(I6="","",I6+IF(J6="",0,J6)-IF(K6="",0,K6))</f>
        <v/>
      </c>
      <c r="M6" s="7" t="n"/>
      <c r="N6" s="8" t="n"/>
      <c r="O6" s="2">
        <f>IF(H6="","",IF(M6&lt;&gt;"",MAX(0,M6-H6),MAX(0,TODAY()-H6)))</f>
        <v/>
      </c>
      <c r="P6" s="4">
        <f>IF(H6="","",IF(M6&lt;&gt;"","Pago",IF(TODAY()&gt;H6,"Em atraso",IF(H6-TODAY()&lt;=7,"Vence em até 7 dias","Em aberto"))))</f>
        <v/>
      </c>
      <c r="Q6" s="7" t="n">
        <v>46283</v>
      </c>
      <c r="R6" s="6" t="inlineStr">
        <is>
          <t>E-mail</t>
        </is>
      </c>
      <c r="S6" s="10" t="inlineStr">
        <is>
          <t>E-mail de cobrança enviado; aguardando retorno do responsável financeiro.</t>
        </is>
      </c>
    </row>
    <row r="7" ht="24" customHeight="1">
      <c r="A7" s="11">
        <f>IF(B7="","",1000+ROW()-1)</f>
        <v/>
      </c>
      <c r="B7" s="3" t="inlineStr">
        <is>
          <t>CLI-006</t>
        </is>
      </c>
      <c r="C7" s="12">
        <f>IF(B7="","",IFERROR(VLOOKUP(B7,'Clientes'!$A$2:$G$101,2,FALSE),"Cliente não encontrado"))</f>
        <v/>
      </c>
      <c r="D7" s="13">
        <f>IF(B7="","",IFERROR(VLOOKUP(B7,'Clientes'!$A$2:$G$101,3,FALSE),""))</f>
        <v/>
      </c>
      <c r="E7" s="12">
        <f>IF(B7="","",IFERROR(VLOOKUP(B7,'Clientes'!$A$2:$G$101,4,FALSE),""))</f>
        <v/>
      </c>
      <c r="F7" s="6" t="inlineStr">
        <is>
          <t>NFE-2026-0006</t>
        </is>
      </c>
      <c r="G7" s="7" t="n">
        <v>46199</v>
      </c>
      <c r="H7" s="7" t="n">
        <v>46228</v>
      </c>
      <c r="I7" s="8" t="n">
        <v>12600</v>
      </c>
      <c r="J7" s="8" t="n">
        <v>630</v>
      </c>
      <c r="K7" s="8" t="n">
        <v>0</v>
      </c>
      <c r="L7" s="14">
        <f>IF(I7="","",I7+IF(J7="",0,J7)-IF(K7="",0,K7))</f>
        <v/>
      </c>
      <c r="M7" s="7" t="n"/>
      <c r="N7" s="8" t="n"/>
      <c r="O7" s="11">
        <f>IF(H7="","",IF(M7&lt;&gt;"",MAX(0,M7-H7),MAX(0,TODAY()-H7)))</f>
        <v/>
      </c>
      <c r="P7" s="12">
        <f>IF(H7="","",IF(M7&lt;&gt;"","Pago",IF(TODAY()&gt;H7,"Em atraso",IF(H7-TODAY()&lt;=7,"Vence em até 7 dias","Em aberto"))))</f>
        <v/>
      </c>
      <c r="Q7" s="7" t="n">
        <v>46286</v>
      </c>
      <c r="R7" s="6" t="inlineStr">
        <is>
          <t>WhatsApp</t>
        </is>
      </c>
      <c r="S7" s="10" t="inlineStr">
        <is>
          <t>Mensagem visualizada; negociação ainda não confirmada.</t>
        </is>
      </c>
    </row>
    <row r="8" ht="24" customHeight="1">
      <c r="A8" s="2">
        <f>IF(B8="","",1000+ROW()-1)</f>
        <v/>
      </c>
      <c r="B8" s="3" t="inlineStr">
        <is>
          <t>CLI-007</t>
        </is>
      </c>
      <c r="C8" s="4">
        <f>IF(B8="","",IFERROR(VLOOKUP(B8,'Clientes'!$A$2:$G$101,2,FALSE),"Cliente não encontrado"))</f>
        <v/>
      </c>
      <c r="D8" s="5">
        <f>IF(B8="","",IFERROR(VLOOKUP(B8,'Clientes'!$A$2:$G$101,3,FALSE),""))</f>
        <v/>
      </c>
      <c r="E8" s="4">
        <f>IF(B8="","",IFERROR(VLOOKUP(B8,'Clientes'!$A$2:$G$101,4,FALSE),""))</f>
        <v/>
      </c>
      <c r="F8" s="6" t="inlineStr">
        <is>
          <t>NFE-2026-0007</t>
        </is>
      </c>
      <c r="G8" s="7" t="n">
        <v>46225</v>
      </c>
      <c r="H8" s="7" t="n">
        <v>46292</v>
      </c>
      <c r="I8" s="8" t="n">
        <v>15000</v>
      </c>
      <c r="J8" s="8" t="n">
        <v>0</v>
      </c>
      <c r="K8" s="8" t="n">
        <v>0</v>
      </c>
      <c r="L8" s="9">
        <f>IF(I8="","",I8+IF(J8="",0,J8)-IF(K8="",0,K8))</f>
        <v/>
      </c>
      <c r="M8" s="7" t="n"/>
      <c r="N8" s="8" t="n"/>
      <c r="O8" s="2">
        <f>IF(H8="","",IF(M8&lt;&gt;"",MAX(0,M8-H8),MAX(0,TODAY()-H8)))</f>
        <v/>
      </c>
      <c r="P8" s="4">
        <f>IF(H8="","",IF(M8&lt;&gt;"","Pago",IF(TODAY()&gt;H8,"Em atraso",IF(H8-TODAY()&lt;=7,"Vence em até 7 dias","Em aberto"))))</f>
        <v/>
      </c>
      <c r="Q8" s="7" t="n">
        <v>46287</v>
      </c>
      <c r="R8" s="6" t="inlineStr">
        <is>
          <t>Telefone</t>
        </is>
      </c>
      <c r="S8" s="10" t="inlineStr">
        <is>
          <t>Contato preventivo realizado antes do vencimento.</t>
        </is>
      </c>
    </row>
    <row r="9" ht="24" customHeight="1">
      <c r="A9" s="11">
        <f>IF(B9="","",1000+ROW()-1)</f>
        <v/>
      </c>
      <c r="B9" s="3" t="inlineStr">
        <is>
          <t>CLI-008</t>
        </is>
      </c>
      <c r="C9" s="12">
        <f>IF(B9="","",IFERROR(VLOOKUP(B9,'Clientes'!$A$2:$G$101,2,FALSE),"Cliente não encontrado"))</f>
        <v/>
      </c>
      <c r="D9" s="13">
        <f>IF(B9="","",IFERROR(VLOOKUP(B9,'Clientes'!$A$2:$G$101,3,FALSE),""))</f>
        <v/>
      </c>
      <c r="E9" s="12">
        <f>IF(B9="","",IFERROR(VLOOKUP(B9,'Clientes'!$A$2:$G$101,4,FALSE),""))</f>
        <v/>
      </c>
      <c r="F9" s="6" t="inlineStr">
        <is>
          <t>NFE-2026-0008</t>
        </is>
      </c>
      <c r="G9" s="7" t="n">
        <v>46250</v>
      </c>
      <c r="H9" s="7" t="n">
        <v>46303</v>
      </c>
      <c r="I9" s="8" t="n">
        <v>18900</v>
      </c>
      <c r="J9" s="8" t="n">
        <v>0</v>
      </c>
      <c r="K9" s="8" t="n">
        <v>300</v>
      </c>
      <c r="L9" s="14">
        <f>IF(I9="","",I9+IF(J9="",0,J9)-IF(K9="",0,K9))</f>
        <v/>
      </c>
      <c r="M9" s="7" t="n"/>
      <c r="N9" s="8" t="n"/>
      <c r="O9" s="11">
        <f>IF(H9="","",IF(M9&lt;&gt;"",MAX(0,M9-H9),MAX(0,TODAY()-H9)))</f>
        <v/>
      </c>
      <c r="P9" s="12">
        <f>IF(H9="","",IF(M9&lt;&gt;"","Pago",IF(TODAY()&gt;H9,"Em atraso",IF(H9-TODAY()&lt;=7,"Vence em até 7 dias","Em aberto"))))</f>
        <v/>
      </c>
      <c r="Q9" s="7" t="n">
        <v>46285</v>
      </c>
      <c r="R9" s="6" t="inlineStr">
        <is>
          <t>Portal do Cliente</t>
        </is>
      </c>
      <c r="S9" s="10" t="inlineStr">
        <is>
          <t>Boleto disponível no portal para programação de pagamento.</t>
        </is>
      </c>
    </row>
    <row r="10" ht="24" customHeight="1">
      <c r="A10" s="2">
        <f>IF(B10="","",1000+ROW()-1)</f>
        <v/>
      </c>
      <c r="B10" s="3" t="inlineStr">
        <is>
          <t>CLI-009</t>
        </is>
      </c>
      <c r="C10" s="4">
        <f>IF(B10="","",IFERROR(VLOOKUP(B10,'Clientes'!$A$2:$G$101,2,FALSE),"Cliente não encontrado"))</f>
        <v/>
      </c>
      <c r="D10" s="5">
        <f>IF(B10="","",IFERROR(VLOOKUP(B10,'Clientes'!$A$2:$G$101,3,FALSE),""))</f>
        <v/>
      </c>
      <c r="E10" s="4">
        <f>IF(B10="","",IFERROR(VLOOKUP(B10,'Clientes'!$A$2:$G$101,4,FALSE),""))</f>
        <v/>
      </c>
      <c r="F10" s="6" t="inlineStr">
        <is>
          <t>NFE-2026-0009</t>
        </is>
      </c>
      <c r="G10" s="7" t="n">
        <v>46267</v>
      </c>
      <c r="H10" s="7" t="n">
        <v>46315</v>
      </c>
      <c r="I10" s="8" t="n">
        <v>7200</v>
      </c>
      <c r="J10" s="8" t="n">
        <v>0</v>
      </c>
      <c r="K10" s="8" t="n">
        <v>0</v>
      </c>
      <c r="L10" s="9">
        <f>IF(I10="","",I10+IF(J10="",0,J10)-IF(K10="",0,K10))</f>
        <v/>
      </c>
      <c r="M10" s="7" t="n"/>
      <c r="N10" s="8" t="n"/>
      <c r="O10" s="2">
        <f>IF(H10="","",IF(M10&lt;&gt;"",MAX(0,M10-H10),MAX(0,TODAY()-H10)))</f>
        <v/>
      </c>
      <c r="P10" s="4">
        <f>IF(H10="","",IF(M10&lt;&gt;"","Pago",IF(TODAY()&gt;H10,"Em atraso",IF(H10-TODAY()&lt;=7,"Vence em até 7 dias","Em aberto"))))</f>
        <v/>
      </c>
      <c r="Q10" s="7" t="n">
        <v>46286</v>
      </c>
      <c r="R10" s="6" t="inlineStr">
        <is>
          <t>E-mail</t>
        </is>
      </c>
      <c r="S10" s="10" t="inlineStr">
        <is>
          <t>Cobrança preventiva encaminhada ao financeiro.</t>
        </is>
      </c>
    </row>
    <row r="11" ht="24" customHeight="1">
      <c r="A11" s="11">
        <f>IF(B11="","",1000+ROW()-1)</f>
        <v/>
      </c>
      <c r="B11" s="3" t="inlineStr">
        <is>
          <t>CLI-010</t>
        </is>
      </c>
      <c r="C11" s="12">
        <f>IF(B11="","",IFERROR(VLOOKUP(B11,'Clientes'!$A$2:$G$101,2,FALSE),"Cliente não encontrado"))</f>
        <v/>
      </c>
      <c r="D11" s="13">
        <f>IF(B11="","",IFERROR(VLOOKUP(B11,'Clientes'!$A$2:$G$101,3,FALSE),""))</f>
        <v/>
      </c>
      <c r="E11" s="12">
        <f>IF(B11="","",IFERROR(VLOOKUP(B11,'Clientes'!$A$2:$G$101,4,FALSE),""))</f>
        <v/>
      </c>
      <c r="F11" s="6" t="inlineStr">
        <is>
          <t>NFE-2026-0010</t>
        </is>
      </c>
      <c r="G11" s="7" t="n">
        <v>46281</v>
      </c>
      <c r="H11" s="7" t="n">
        <v>46333</v>
      </c>
      <c r="I11" s="8" t="n">
        <v>4300</v>
      </c>
      <c r="J11" s="8" t="n">
        <v>0</v>
      </c>
      <c r="K11" s="8" t="n">
        <v>150</v>
      </c>
      <c r="L11" s="14">
        <f>IF(I11="","",I11+IF(J11="",0,J11)-IF(K11="",0,K11))</f>
        <v/>
      </c>
      <c r="M11" s="7" t="n"/>
      <c r="N11" s="8" t="n"/>
      <c r="O11" s="11">
        <f>IF(H11="","",IF(M11&lt;&gt;"",MAX(0,M11-H11),MAX(0,TODAY()-H11)))</f>
        <v/>
      </c>
      <c r="P11" s="12">
        <f>IF(H11="","",IF(M11&lt;&gt;"","Pago",IF(TODAY()&gt;H11,"Em atraso",IF(H11-TODAY()&lt;=7,"Vence em até 7 dias","Em aberto"))))</f>
        <v/>
      </c>
      <c r="Q11" s="7" t="n">
        <v>46287</v>
      </c>
      <c r="R11" s="6" t="inlineStr">
        <is>
          <t>WhatsApp</t>
        </is>
      </c>
      <c r="S11" s="10" t="inlineStr">
        <is>
          <t>Cliente solicitou confirmação do boleto atualizado.</t>
        </is>
      </c>
    </row>
    <row r="12" ht="24" customHeight="1">
      <c r="A12" s="2">
        <f>IF(B12="","",1000+ROW()-1)</f>
        <v/>
      </c>
      <c r="B12" s="3" t="n"/>
      <c r="C12" s="4">
        <f>IF(B12="","",IFERROR(VLOOKUP(B12,'Clientes'!$A$2:$G$101,2,FALSE),"Cliente não encontrado"))</f>
        <v/>
      </c>
      <c r="D12" s="5">
        <f>IF(B12="","",IFERROR(VLOOKUP(B12,'Clientes'!$A$2:$G$101,3,FALSE),""))</f>
        <v/>
      </c>
      <c r="E12" s="4">
        <f>IF(B12="","",IFERROR(VLOOKUP(B12,'Clientes'!$A$2:$G$101,4,FALSE),""))</f>
        <v/>
      </c>
      <c r="F12" s="6" t="n"/>
      <c r="G12" s="7" t="n"/>
      <c r="H12" s="7" t="n"/>
      <c r="I12" s="8" t="n"/>
      <c r="J12" s="8" t="n"/>
      <c r="K12" s="8" t="n"/>
      <c r="L12" s="9">
        <f>IF(I12="","",I12+IF(J12="",0,J12)-IF(K12="",0,K12))</f>
        <v/>
      </c>
      <c r="M12" s="7" t="n"/>
      <c r="N12" s="8" t="n"/>
      <c r="O12" s="2">
        <f>IF(H12="","",IF(M12&lt;&gt;"",MAX(0,M12-H12),MAX(0,TODAY()-H12)))</f>
        <v/>
      </c>
      <c r="P12" s="4">
        <f>IF(H12="","",IF(M12&lt;&gt;"","Pago",IF(TODAY()&gt;H12,"Em atraso",IF(H12-TODAY()&lt;=7,"Vence em até 7 dias","Em aberto"))))</f>
        <v/>
      </c>
      <c r="Q12" s="7" t="n"/>
      <c r="R12" s="6" t="n"/>
      <c r="S12" s="10" t="n"/>
    </row>
    <row r="13" ht="24" customHeight="1">
      <c r="A13" s="11">
        <f>IF(B13="","",1000+ROW()-1)</f>
        <v/>
      </c>
      <c r="B13" s="3" t="n"/>
      <c r="C13" s="12">
        <f>IF(B13="","",IFERROR(VLOOKUP(B13,'Clientes'!$A$2:$G$101,2,FALSE),"Cliente não encontrado"))</f>
        <v/>
      </c>
      <c r="D13" s="13">
        <f>IF(B13="","",IFERROR(VLOOKUP(B13,'Clientes'!$A$2:$G$101,3,FALSE),""))</f>
        <v/>
      </c>
      <c r="E13" s="12">
        <f>IF(B13="","",IFERROR(VLOOKUP(B13,'Clientes'!$A$2:$G$101,4,FALSE),""))</f>
        <v/>
      </c>
      <c r="F13" s="6" t="n"/>
      <c r="G13" s="7" t="n"/>
      <c r="H13" s="7" t="n"/>
      <c r="I13" s="8" t="n"/>
      <c r="J13" s="8" t="n"/>
      <c r="K13" s="8" t="n"/>
      <c r="L13" s="14">
        <f>IF(I13="","",I13+IF(J13="",0,J13)-IF(K13="",0,K13))</f>
        <v/>
      </c>
      <c r="M13" s="7" t="n"/>
      <c r="N13" s="8" t="n"/>
      <c r="O13" s="11">
        <f>IF(H13="","",IF(M13&lt;&gt;"",MAX(0,M13-H13),MAX(0,TODAY()-H13)))</f>
        <v/>
      </c>
      <c r="P13" s="12">
        <f>IF(H13="","",IF(M13&lt;&gt;"","Pago",IF(TODAY()&gt;H13,"Em atraso",IF(H13-TODAY()&lt;=7,"Vence em até 7 dias","Em aberto"))))</f>
        <v/>
      </c>
      <c r="Q13" s="7" t="n"/>
      <c r="R13" s="6" t="n"/>
      <c r="S13" s="10" t="n"/>
    </row>
    <row r="14" ht="24" customHeight="1">
      <c r="A14" s="2">
        <f>IF(B14="","",1000+ROW()-1)</f>
        <v/>
      </c>
      <c r="B14" s="3" t="n"/>
      <c r="C14" s="4">
        <f>IF(B14="","",IFERROR(VLOOKUP(B14,'Clientes'!$A$2:$G$101,2,FALSE),"Cliente não encontrado"))</f>
        <v/>
      </c>
      <c r="D14" s="5">
        <f>IF(B14="","",IFERROR(VLOOKUP(B14,'Clientes'!$A$2:$G$101,3,FALSE),""))</f>
        <v/>
      </c>
      <c r="E14" s="4">
        <f>IF(B14="","",IFERROR(VLOOKUP(B14,'Clientes'!$A$2:$G$101,4,FALSE),""))</f>
        <v/>
      </c>
      <c r="F14" s="6" t="n"/>
      <c r="G14" s="7" t="n"/>
      <c r="H14" s="7" t="n"/>
      <c r="I14" s="8" t="n"/>
      <c r="J14" s="8" t="n"/>
      <c r="K14" s="8" t="n"/>
      <c r="L14" s="9">
        <f>IF(I14="","",I14+IF(J14="",0,J14)-IF(K14="",0,K14))</f>
        <v/>
      </c>
      <c r="M14" s="7" t="n"/>
      <c r="N14" s="8" t="n"/>
      <c r="O14" s="2">
        <f>IF(H14="","",IF(M14&lt;&gt;"",MAX(0,M14-H14),MAX(0,TODAY()-H14)))</f>
        <v/>
      </c>
      <c r="P14" s="4">
        <f>IF(H14="","",IF(M14&lt;&gt;"","Pago",IF(TODAY()&gt;H14,"Em atraso",IF(H14-TODAY()&lt;=7,"Vence em até 7 dias","Em aberto"))))</f>
        <v/>
      </c>
      <c r="Q14" s="7" t="n"/>
      <c r="R14" s="6" t="n"/>
      <c r="S14" s="10" t="n"/>
    </row>
    <row r="15" ht="24" customHeight="1">
      <c r="A15" s="11">
        <f>IF(B15="","",1000+ROW()-1)</f>
        <v/>
      </c>
      <c r="B15" s="3" t="n"/>
      <c r="C15" s="12">
        <f>IF(B15="","",IFERROR(VLOOKUP(B15,'Clientes'!$A$2:$G$101,2,FALSE),"Cliente não encontrado"))</f>
        <v/>
      </c>
      <c r="D15" s="13">
        <f>IF(B15="","",IFERROR(VLOOKUP(B15,'Clientes'!$A$2:$G$101,3,FALSE),""))</f>
        <v/>
      </c>
      <c r="E15" s="12">
        <f>IF(B15="","",IFERROR(VLOOKUP(B15,'Clientes'!$A$2:$G$101,4,FALSE),""))</f>
        <v/>
      </c>
      <c r="F15" s="6" t="n"/>
      <c r="G15" s="7" t="n"/>
      <c r="H15" s="7" t="n"/>
      <c r="I15" s="8" t="n"/>
      <c r="J15" s="8" t="n"/>
      <c r="K15" s="8" t="n"/>
      <c r="L15" s="14">
        <f>IF(I15="","",I15+IF(J15="",0,J15)-IF(K15="",0,K15))</f>
        <v/>
      </c>
      <c r="M15" s="7" t="n"/>
      <c r="N15" s="8" t="n"/>
      <c r="O15" s="11">
        <f>IF(H15="","",IF(M15&lt;&gt;"",MAX(0,M15-H15),MAX(0,TODAY()-H15)))</f>
        <v/>
      </c>
      <c r="P15" s="12">
        <f>IF(H15="","",IF(M15&lt;&gt;"","Pago",IF(TODAY()&gt;H15,"Em atraso",IF(H15-TODAY()&lt;=7,"Vence em até 7 dias","Em aberto"))))</f>
        <v/>
      </c>
      <c r="Q15" s="7" t="n"/>
      <c r="R15" s="6" t="n"/>
      <c r="S15" s="10" t="n"/>
    </row>
    <row r="16" ht="24" customHeight="1">
      <c r="A16" s="2">
        <f>IF(B16="","",1000+ROW()-1)</f>
        <v/>
      </c>
      <c r="B16" s="3" t="n"/>
      <c r="C16" s="4">
        <f>IF(B16="","",IFERROR(VLOOKUP(B16,'Clientes'!$A$2:$G$101,2,FALSE),"Cliente não encontrado"))</f>
        <v/>
      </c>
      <c r="D16" s="5">
        <f>IF(B16="","",IFERROR(VLOOKUP(B16,'Clientes'!$A$2:$G$101,3,FALSE),""))</f>
        <v/>
      </c>
      <c r="E16" s="4">
        <f>IF(B16="","",IFERROR(VLOOKUP(B16,'Clientes'!$A$2:$G$101,4,FALSE),""))</f>
        <v/>
      </c>
      <c r="F16" s="6" t="n"/>
      <c r="G16" s="7" t="n"/>
      <c r="H16" s="7" t="n"/>
      <c r="I16" s="8" t="n"/>
      <c r="J16" s="8" t="n"/>
      <c r="K16" s="8" t="n"/>
      <c r="L16" s="9">
        <f>IF(I16="","",I16+IF(J16="",0,J16)-IF(K16="",0,K16))</f>
        <v/>
      </c>
      <c r="M16" s="7" t="n"/>
      <c r="N16" s="8" t="n"/>
      <c r="O16" s="2">
        <f>IF(H16="","",IF(M16&lt;&gt;"",MAX(0,M16-H16),MAX(0,TODAY()-H16)))</f>
        <v/>
      </c>
      <c r="P16" s="4">
        <f>IF(H16="","",IF(M16&lt;&gt;"","Pago",IF(TODAY()&gt;H16,"Em atraso",IF(H16-TODAY()&lt;=7,"Vence em até 7 dias","Em aberto"))))</f>
        <v/>
      </c>
      <c r="Q16" s="7" t="n"/>
      <c r="R16" s="6" t="n"/>
      <c r="S16" s="10" t="n"/>
    </row>
    <row r="17" ht="24" customHeight="1">
      <c r="A17" s="11">
        <f>IF(B17="","",1000+ROW()-1)</f>
        <v/>
      </c>
      <c r="B17" s="3" t="n"/>
      <c r="C17" s="12">
        <f>IF(B17="","",IFERROR(VLOOKUP(B17,'Clientes'!$A$2:$G$101,2,FALSE),"Cliente não encontrado"))</f>
        <v/>
      </c>
      <c r="D17" s="13">
        <f>IF(B17="","",IFERROR(VLOOKUP(B17,'Clientes'!$A$2:$G$101,3,FALSE),""))</f>
        <v/>
      </c>
      <c r="E17" s="12">
        <f>IF(B17="","",IFERROR(VLOOKUP(B17,'Clientes'!$A$2:$G$101,4,FALSE),""))</f>
        <v/>
      </c>
      <c r="F17" s="6" t="n"/>
      <c r="G17" s="7" t="n"/>
      <c r="H17" s="7" t="n"/>
      <c r="I17" s="8" t="n"/>
      <c r="J17" s="8" t="n"/>
      <c r="K17" s="8" t="n"/>
      <c r="L17" s="14">
        <f>IF(I17="","",I17+IF(J17="",0,J17)-IF(K17="",0,K17))</f>
        <v/>
      </c>
      <c r="M17" s="7" t="n"/>
      <c r="N17" s="8" t="n"/>
      <c r="O17" s="11">
        <f>IF(H17="","",IF(M17&lt;&gt;"",MAX(0,M17-H17),MAX(0,TODAY()-H17)))</f>
        <v/>
      </c>
      <c r="P17" s="12">
        <f>IF(H17="","",IF(M17&lt;&gt;"","Pago",IF(TODAY()&gt;H17,"Em atraso",IF(H17-TODAY()&lt;=7,"Vence em até 7 dias","Em aberto"))))</f>
        <v/>
      </c>
      <c r="Q17" s="7" t="n"/>
      <c r="R17" s="6" t="n"/>
      <c r="S17" s="10" t="n"/>
    </row>
    <row r="18" ht="24" customHeight="1">
      <c r="A18" s="2">
        <f>IF(B18="","",1000+ROW()-1)</f>
        <v/>
      </c>
      <c r="B18" s="3" t="n"/>
      <c r="C18" s="4">
        <f>IF(B18="","",IFERROR(VLOOKUP(B18,'Clientes'!$A$2:$G$101,2,FALSE),"Cliente não encontrado"))</f>
        <v/>
      </c>
      <c r="D18" s="5">
        <f>IF(B18="","",IFERROR(VLOOKUP(B18,'Clientes'!$A$2:$G$101,3,FALSE),""))</f>
        <v/>
      </c>
      <c r="E18" s="4">
        <f>IF(B18="","",IFERROR(VLOOKUP(B18,'Clientes'!$A$2:$G$101,4,FALSE),""))</f>
        <v/>
      </c>
      <c r="F18" s="6" t="n"/>
      <c r="G18" s="7" t="n"/>
      <c r="H18" s="7" t="n"/>
      <c r="I18" s="8" t="n"/>
      <c r="J18" s="8" t="n"/>
      <c r="K18" s="8" t="n"/>
      <c r="L18" s="9">
        <f>IF(I18="","",I18+IF(J18="",0,J18)-IF(K18="",0,K18))</f>
        <v/>
      </c>
      <c r="M18" s="7" t="n"/>
      <c r="N18" s="8" t="n"/>
      <c r="O18" s="2">
        <f>IF(H18="","",IF(M18&lt;&gt;"",MAX(0,M18-H18),MAX(0,TODAY()-H18)))</f>
        <v/>
      </c>
      <c r="P18" s="4">
        <f>IF(H18="","",IF(M18&lt;&gt;"","Pago",IF(TODAY()&gt;H18,"Em atraso",IF(H18-TODAY()&lt;=7,"Vence em até 7 dias","Em aberto"))))</f>
        <v/>
      </c>
      <c r="Q18" s="7" t="n"/>
      <c r="R18" s="6" t="n"/>
      <c r="S18" s="10" t="n"/>
    </row>
    <row r="19" ht="24" customHeight="1">
      <c r="A19" s="11">
        <f>IF(B19="","",1000+ROW()-1)</f>
        <v/>
      </c>
      <c r="B19" s="3" t="n"/>
      <c r="C19" s="12">
        <f>IF(B19="","",IFERROR(VLOOKUP(B19,'Clientes'!$A$2:$G$101,2,FALSE),"Cliente não encontrado"))</f>
        <v/>
      </c>
      <c r="D19" s="13">
        <f>IF(B19="","",IFERROR(VLOOKUP(B19,'Clientes'!$A$2:$G$101,3,FALSE),""))</f>
        <v/>
      </c>
      <c r="E19" s="12">
        <f>IF(B19="","",IFERROR(VLOOKUP(B19,'Clientes'!$A$2:$G$101,4,FALSE),""))</f>
        <v/>
      </c>
      <c r="F19" s="6" t="n"/>
      <c r="G19" s="7" t="n"/>
      <c r="H19" s="7" t="n"/>
      <c r="I19" s="8" t="n"/>
      <c r="J19" s="8" t="n"/>
      <c r="K19" s="8" t="n"/>
      <c r="L19" s="14">
        <f>IF(I19="","",I19+IF(J19="",0,J19)-IF(K19="",0,K19))</f>
        <v/>
      </c>
      <c r="M19" s="7" t="n"/>
      <c r="N19" s="8" t="n"/>
      <c r="O19" s="11">
        <f>IF(H19="","",IF(M19&lt;&gt;"",MAX(0,M19-H19),MAX(0,TODAY()-H19)))</f>
        <v/>
      </c>
      <c r="P19" s="12">
        <f>IF(H19="","",IF(M19&lt;&gt;"","Pago",IF(TODAY()&gt;H19,"Em atraso",IF(H19-TODAY()&lt;=7,"Vence em até 7 dias","Em aberto"))))</f>
        <v/>
      </c>
      <c r="Q19" s="7" t="n"/>
      <c r="R19" s="6" t="n"/>
      <c r="S19" s="10" t="n"/>
    </row>
    <row r="20" ht="24" customHeight="1">
      <c r="A20" s="2">
        <f>IF(B20="","",1000+ROW()-1)</f>
        <v/>
      </c>
      <c r="B20" s="3" t="n"/>
      <c r="C20" s="4">
        <f>IF(B20="","",IFERROR(VLOOKUP(B20,'Clientes'!$A$2:$G$101,2,FALSE),"Cliente não encontrado"))</f>
        <v/>
      </c>
      <c r="D20" s="5">
        <f>IF(B20="","",IFERROR(VLOOKUP(B20,'Clientes'!$A$2:$G$101,3,FALSE),""))</f>
        <v/>
      </c>
      <c r="E20" s="4">
        <f>IF(B20="","",IFERROR(VLOOKUP(B20,'Clientes'!$A$2:$G$101,4,FALSE),""))</f>
        <v/>
      </c>
      <c r="F20" s="6" t="n"/>
      <c r="G20" s="7" t="n"/>
      <c r="H20" s="7" t="n"/>
      <c r="I20" s="8" t="n"/>
      <c r="J20" s="8" t="n"/>
      <c r="K20" s="8" t="n"/>
      <c r="L20" s="9">
        <f>IF(I20="","",I20+IF(J20="",0,J20)-IF(K20="",0,K20))</f>
        <v/>
      </c>
      <c r="M20" s="7" t="n"/>
      <c r="N20" s="8" t="n"/>
      <c r="O20" s="2">
        <f>IF(H20="","",IF(M20&lt;&gt;"",MAX(0,M20-H20),MAX(0,TODAY()-H20)))</f>
        <v/>
      </c>
      <c r="P20" s="4">
        <f>IF(H20="","",IF(M20&lt;&gt;"","Pago",IF(TODAY()&gt;H20,"Em atraso",IF(H20-TODAY()&lt;=7,"Vence em até 7 dias","Em aberto"))))</f>
        <v/>
      </c>
      <c r="Q20" s="7" t="n"/>
      <c r="R20" s="6" t="n"/>
      <c r="S20" s="10" t="n"/>
    </row>
    <row r="21" ht="24" customHeight="1">
      <c r="A21" s="11">
        <f>IF(B21="","",1000+ROW()-1)</f>
        <v/>
      </c>
      <c r="B21" s="3" t="n"/>
      <c r="C21" s="12">
        <f>IF(B21="","",IFERROR(VLOOKUP(B21,'Clientes'!$A$2:$G$101,2,FALSE),"Cliente não encontrado"))</f>
        <v/>
      </c>
      <c r="D21" s="13">
        <f>IF(B21="","",IFERROR(VLOOKUP(B21,'Clientes'!$A$2:$G$101,3,FALSE),""))</f>
        <v/>
      </c>
      <c r="E21" s="12">
        <f>IF(B21="","",IFERROR(VLOOKUP(B21,'Clientes'!$A$2:$G$101,4,FALSE),""))</f>
        <v/>
      </c>
      <c r="F21" s="6" t="n"/>
      <c r="G21" s="7" t="n"/>
      <c r="H21" s="7" t="n"/>
      <c r="I21" s="8" t="n"/>
      <c r="J21" s="8" t="n"/>
      <c r="K21" s="8" t="n"/>
      <c r="L21" s="14">
        <f>IF(I21="","",I21+IF(J21="",0,J21)-IF(K21="",0,K21))</f>
        <v/>
      </c>
      <c r="M21" s="7" t="n"/>
      <c r="N21" s="8" t="n"/>
      <c r="O21" s="11">
        <f>IF(H21="","",IF(M21&lt;&gt;"",MAX(0,M21-H21),MAX(0,TODAY()-H21)))</f>
        <v/>
      </c>
      <c r="P21" s="12">
        <f>IF(H21="","",IF(M21&lt;&gt;"","Pago",IF(TODAY()&gt;H21,"Em atraso",IF(H21-TODAY()&lt;=7,"Vence em até 7 dias","Em aberto"))))</f>
        <v/>
      </c>
      <c r="Q21" s="7" t="n"/>
      <c r="R21" s="6" t="n"/>
      <c r="S21" s="10" t="n"/>
    </row>
    <row r="22" ht="24" customHeight="1">
      <c r="A22" s="2">
        <f>IF(B22="","",1000+ROW()-1)</f>
        <v/>
      </c>
      <c r="B22" s="3" t="n"/>
      <c r="C22" s="4">
        <f>IF(B22="","",IFERROR(VLOOKUP(B22,'Clientes'!$A$2:$G$101,2,FALSE),"Cliente não encontrado"))</f>
        <v/>
      </c>
      <c r="D22" s="5">
        <f>IF(B22="","",IFERROR(VLOOKUP(B22,'Clientes'!$A$2:$G$101,3,FALSE),""))</f>
        <v/>
      </c>
      <c r="E22" s="4">
        <f>IF(B22="","",IFERROR(VLOOKUP(B22,'Clientes'!$A$2:$G$101,4,FALSE),""))</f>
        <v/>
      </c>
      <c r="F22" s="6" t="n"/>
      <c r="G22" s="7" t="n"/>
      <c r="H22" s="7" t="n"/>
      <c r="I22" s="8" t="n"/>
      <c r="J22" s="8" t="n"/>
      <c r="K22" s="8" t="n"/>
      <c r="L22" s="9">
        <f>IF(I22="","",I22+IF(J22="",0,J22)-IF(K22="",0,K22))</f>
        <v/>
      </c>
      <c r="M22" s="7" t="n"/>
      <c r="N22" s="8" t="n"/>
      <c r="O22" s="2">
        <f>IF(H22="","",IF(M22&lt;&gt;"",MAX(0,M22-H22),MAX(0,TODAY()-H22)))</f>
        <v/>
      </c>
      <c r="P22" s="4">
        <f>IF(H22="","",IF(M22&lt;&gt;"","Pago",IF(TODAY()&gt;H22,"Em atraso",IF(H22-TODAY()&lt;=7,"Vence em até 7 dias","Em aberto"))))</f>
        <v/>
      </c>
      <c r="Q22" s="7" t="n"/>
      <c r="R22" s="6" t="n"/>
      <c r="S22" s="10" t="n"/>
    </row>
    <row r="23" ht="24" customHeight="1">
      <c r="A23" s="11">
        <f>IF(B23="","",1000+ROW()-1)</f>
        <v/>
      </c>
      <c r="B23" s="3" t="n"/>
      <c r="C23" s="12">
        <f>IF(B23="","",IFERROR(VLOOKUP(B23,'Clientes'!$A$2:$G$101,2,FALSE),"Cliente não encontrado"))</f>
        <v/>
      </c>
      <c r="D23" s="13">
        <f>IF(B23="","",IFERROR(VLOOKUP(B23,'Clientes'!$A$2:$G$101,3,FALSE),""))</f>
        <v/>
      </c>
      <c r="E23" s="12">
        <f>IF(B23="","",IFERROR(VLOOKUP(B23,'Clientes'!$A$2:$G$101,4,FALSE),""))</f>
        <v/>
      </c>
      <c r="F23" s="6" t="n"/>
      <c r="G23" s="7" t="n"/>
      <c r="H23" s="7" t="n"/>
      <c r="I23" s="8" t="n"/>
      <c r="J23" s="8" t="n"/>
      <c r="K23" s="8" t="n"/>
      <c r="L23" s="14">
        <f>IF(I23="","",I23+IF(J23="",0,J23)-IF(K23="",0,K23))</f>
        <v/>
      </c>
      <c r="M23" s="7" t="n"/>
      <c r="N23" s="8" t="n"/>
      <c r="O23" s="11">
        <f>IF(H23="","",IF(M23&lt;&gt;"",MAX(0,M23-H23),MAX(0,TODAY()-H23)))</f>
        <v/>
      </c>
      <c r="P23" s="12">
        <f>IF(H23="","",IF(M23&lt;&gt;"","Pago",IF(TODAY()&gt;H23,"Em atraso",IF(H23-TODAY()&lt;=7,"Vence em até 7 dias","Em aberto"))))</f>
        <v/>
      </c>
      <c r="Q23" s="7" t="n"/>
      <c r="R23" s="6" t="n"/>
      <c r="S23" s="10" t="n"/>
    </row>
    <row r="24" ht="24" customHeight="1">
      <c r="A24" s="2">
        <f>IF(B24="","",1000+ROW()-1)</f>
        <v/>
      </c>
      <c r="B24" s="3" t="n"/>
      <c r="C24" s="4">
        <f>IF(B24="","",IFERROR(VLOOKUP(B24,'Clientes'!$A$2:$G$101,2,FALSE),"Cliente não encontrado"))</f>
        <v/>
      </c>
      <c r="D24" s="5">
        <f>IF(B24="","",IFERROR(VLOOKUP(B24,'Clientes'!$A$2:$G$101,3,FALSE),""))</f>
        <v/>
      </c>
      <c r="E24" s="4">
        <f>IF(B24="","",IFERROR(VLOOKUP(B24,'Clientes'!$A$2:$G$101,4,FALSE),""))</f>
        <v/>
      </c>
      <c r="F24" s="6" t="n"/>
      <c r="G24" s="7" t="n"/>
      <c r="H24" s="7" t="n"/>
      <c r="I24" s="8" t="n"/>
      <c r="J24" s="8" t="n"/>
      <c r="K24" s="8" t="n"/>
      <c r="L24" s="9">
        <f>IF(I24="","",I24+IF(J24="",0,J24)-IF(K24="",0,K24))</f>
        <v/>
      </c>
      <c r="M24" s="7" t="n"/>
      <c r="N24" s="8" t="n"/>
      <c r="O24" s="2">
        <f>IF(H24="","",IF(M24&lt;&gt;"",MAX(0,M24-H24),MAX(0,TODAY()-H24)))</f>
        <v/>
      </c>
      <c r="P24" s="4">
        <f>IF(H24="","",IF(M24&lt;&gt;"","Pago",IF(TODAY()&gt;H24,"Em atraso",IF(H24-TODAY()&lt;=7,"Vence em até 7 dias","Em aberto"))))</f>
        <v/>
      </c>
      <c r="Q24" s="7" t="n"/>
      <c r="R24" s="6" t="n"/>
      <c r="S24" s="10" t="n"/>
    </row>
    <row r="25" ht="24" customHeight="1">
      <c r="A25" s="11">
        <f>IF(B25="","",1000+ROW()-1)</f>
        <v/>
      </c>
      <c r="B25" s="3" t="n"/>
      <c r="C25" s="12">
        <f>IF(B25="","",IFERROR(VLOOKUP(B25,'Clientes'!$A$2:$G$101,2,FALSE),"Cliente não encontrado"))</f>
        <v/>
      </c>
      <c r="D25" s="13">
        <f>IF(B25="","",IFERROR(VLOOKUP(B25,'Clientes'!$A$2:$G$101,3,FALSE),""))</f>
        <v/>
      </c>
      <c r="E25" s="12">
        <f>IF(B25="","",IFERROR(VLOOKUP(B25,'Clientes'!$A$2:$G$101,4,FALSE),""))</f>
        <v/>
      </c>
      <c r="F25" s="6" t="n"/>
      <c r="G25" s="7" t="n"/>
      <c r="H25" s="7" t="n"/>
      <c r="I25" s="8" t="n"/>
      <c r="J25" s="8" t="n"/>
      <c r="K25" s="8" t="n"/>
      <c r="L25" s="14">
        <f>IF(I25="","",I25+IF(J25="",0,J25)-IF(K25="",0,K25))</f>
        <v/>
      </c>
      <c r="M25" s="7" t="n"/>
      <c r="N25" s="8" t="n"/>
      <c r="O25" s="11">
        <f>IF(H25="","",IF(M25&lt;&gt;"",MAX(0,M25-H25),MAX(0,TODAY()-H25)))</f>
        <v/>
      </c>
      <c r="P25" s="12">
        <f>IF(H25="","",IF(M25&lt;&gt;"","Pago",IF(TODAY()&gt;H25,"Em atraso",IF(H25-TODAY()&lt;=7,"Vence em até 7 dias","Em aberto"))))</f>
        <v/>
      </c>
      <c r="Q25" s="7" t="n"/>
      <c r="R25" s="6" t="n"/>
      <c r="S25" s="10" t="n"/>
    </row>
    <row r="26" ht="24" customHeight="1">
      <c r="A26" s="2">
        <f>IF(B26="","",1000+ROW()-1)</f>
        <v/>
      </c>
      <c r="B26" s="3" t="n"/>
      <c r="C26" s="4">
        <f>IF(B26="","",IFERROR(VLOOKUP(B26,'Clientes'!$A$2:$G$101,2,FALSE),"Cliente não encontrado"))</f>
        <v/>
      </c>
      <c r="D26" s="5">
        <f>IF(B26="","",IFERROR(VLOOKUP(B26,'Clientes'!$A$2:$G$101,3,FALSE),""))</f>
        <v/>
      </c>
      <c r="E26" s="4">
        <f>IF(B26="","",IFERROR(VLOOKUP(B26,'Clientes'!$A$2:$G$101,4,FALSE),""))</f>
        <v/>
      </c>
      <c r="F26" s="6" t="n"/>
      <c r="G26" s="7" t="n"/>
      <c r="H26" s="7" t="n"/>
      <c r="I26" s="8" t="n"/>
      <c r="J26" s="8" t="n"/>
      <c r="K26" s="8" t="n"/>
      <c r="L26" s="9">
        <f>IF(I26="","",I26+IF(J26="",0,J26)-IF(K26="",0,K26))</f>
        <v/>
      </c>
      <c r="M26" s="7" t="n"/>
      <c r="N26" s="8" t="n"/>
      <c r="O26" s="2">
        <f>IF(H26="","",IF(M26&lt;&gt;"",MAX(0,M26-H26),MAX(0,TODAY()-H26)))</f>
        <v/>
      </c>
      <c r="P26" s="4">
        <f>IF(H26="","",IF(M26&lt;&gt;"","Pago",IF(TODAY()&gt;H26,"Em atraso",IF(H26-TODAY()&lt;=7,"Vence em até 7 dias","Em aberto"))))</f>
        <v/>
      </c>
      <c r="Q26" s="7" t="n"/>
      <c r="R26" s="6" t="n"/>
      <c r="S26" s="10" t="n"/>
    </row>
    <row r="27" ht="24" customHeight="1">
      <c r="A27" s="11">
        <f>IF(B27="","",1000+ROW()-1)</f>
        <v/>
      </c>
      <c r="B27" s="3" t="n"/>
      <c r="C27" s="12">
        <f>IF(B27="","",IFERROR(VLOOKUP(B27,'Clientes'!$A$2:$G$101,2,FALSE),"Cliente não encontrado"))</f>
        <v/>
      </c>
      <c r="D27" s="13">
        <f>IF(B27="","",IFERROR(VLOOKUP(B27,'Clientes'!$A$2:$G$101,3,FALSE),""))</f>
        <v/>
      </c>
      <c r="E27" s="12">
        <f>IF(B27="","",IFERROR(VLOOKUP(B27,'Clientes'!$A$2:$G$101,4,FALSE),""))</f>
        <v/>
      </c>
      <c r="F27" s="6" t="n"/>
      <c r="G27" s="7" t="n"/>
      <c r="H27" s="7" t="n"/>
      <c r="I27" s="8" t="n"/>
      <c r="J27" s="8" t="n"/>
      <c r="K27" s="8" t="n"/>
      <c r="L27" s="14">
        <f>IF(I27="","",I27+IF(J27="",0,J27)-IF(K27="",0,K27))</f>
        <v/>
      </c>
      <c r="M27" s="7" t="n"/>
      <c r="N27" s="8" t="n"/>
      <c r="O27" s="11">
        <f>IF(H27="","",IF(M27&lt;&gt;"",MAX(0,M27-H27),MAX(0,TODAY()-H27)))</f>
        <v/>
      </c>
      <c r="P27" s="12">
        <f>IF(H27="","",IF(M27&lt;&gt;"","Pago",IF(TODAY()&gt;H27,"Em atraso",IF(H27-TODAY()&lt;=7,"Vence em até 7 dias","Em aberto"))))</f>
        <v/>
      </c>
      <c r="Q27" s="7" t="n"/>
      <c r="R27" s="6" t="n"/>
      <c r="S27" s="10" t="n"/>
    </row>
    <row r="28" ht="24" customHeight="1">
      <c r="A28" s="2">
        <f>IF(B28="","",1000+ROW()-1)</f>
        <v/>
      </c>
      <c r="B28" s="3" t="n"/>
      <c r="C28" s="4">
        <f>IF(B28="","",IFERROR(VLOOKUP(B28,'Clientes'!$A$2:$G$101,2,FALSE),"Cliente não encontrado"))</f>
        <v/>
      </c>
      <c r="D28" s="5">
        <f>IF(B28="","",IFERROR(VLOOKUP(B28,'Clientes'!$A$2:$G$101,3,FALSE),""))</f>
        <v/>
      </c>
      <c r="E28" s="4">
        <f>IF(B28="","",IFERROR(VLOOKUP(B28,'Clientes'!$A$2:$G$101,4,FALSE),""))</f>
        <v/>
      </c>
      <c r="F28" s="6" t="n"/>
      <c r="G28" s="7" t="n"/>
      <c r="H28" s="7" t="n"/>
      <c r="I28" s="8" t="n"/>
      <c r="J28" s="8" t="n"/>
      <c r="K28" s="8" t="n"/>
      <c r="L28" s="9">
        <f>IF(I28="","",I28+IF(J28="",0,J28)-IF(K28="",0,K28))</f>
        <v/>
      </c>
      <c r="M28" s="7" t="n"/>
      <c r="N28" s="8" t="n"/>
      <c r="O28" s="2">
        <f>IF(H28="","",IF(M28&lt;&gt;"",MAX(0,M28-H28),MAX(0,TODAY()-H28)))</f>
        <v/>
      </c>
      <c r="P28" s="4">
        <f>IF(H28="","",IF(M28&lt;&gt;"","Pago",IF(TODAY()&gt;H28,"Em atraso",IF(H28-TODAY()&lt;=7,"Vence em até 7 dias","Em aberto"))))</f>
        <v/>
      </c>
      <c r="Q28" s="7" t="n"/>
      <c r="R28" s="6" t="n"/>
      <c r="S28" s="10" t="n"/>
    </row>
    <row r="29" ht="24" customHeight="1">
      <c r="A29" s="11">
        <f>IF(B29="","",1000+ROW()-1)</f>
        <v/>
      </c>
      <c r="B29" s="3" t="n"/>
      <c r="C29" s="12">
        <f>IF(B29="","",IFERROR(VLOOKUP(B29,'Clientes'!$A$2:$G$101,2,FALSE),"Cliente não encontrado"))</f>
        <v/>
      </c>
      <c r="D29" s="13">
        <f>IF(B29="","",IFERROR(VLOOKUP(B29,'Clientes'!$A$2:$G$101,3,FALSE),""))</f>
        <v/>
      </c>
      <c r="E29" s="12">
        <f>IF(B29="","",IFERROR(VLOOKUP(B29,'Clientes'!$A$2:$G$101,4,FALSE),""))</f>
        <v/>
      </c>
      <c r="F29" s="6" t="n"/>
      <c r="G29" s="7" t="n"/>
      <c r="H29" s="7" t="n"/>
      <c r="I29" s="8" t="n"/>
      <c r="J29" s="8" t="n"/>
      <c r="K29" s="8" t="n"/>
      <c r="L29" s="14">
        <f>IF(I29="","",I29+IF(J29="",0,J29)-IF(K29="",0,K29))</f>
        <v/>
      </c>
      <c r="M29" s="7" t="n"/>
      <c r="N29" s="8" t="n"/>
      <c r="O29" s="11">
        <f>IF(H29="","",IF(M29&lt;&gt;"",MAX(0,M29-H29),MAX(0,TODAY()-H29)))</f>
        <v/>
      </c>
      <c r="P29" s="12">
        <f>IF(H29="","",IF(M29&lt;&gt;"","Pago",IF(TODAY()&gt;H29,"Em atraso",IF(H29-TODAY()&lt;=7,"Vence em até 7 dias","Em aberto"))))</f>
        <v/>
      </c>
      <c r="Q29" s="7" t="n"/>
      <c r="R29" s="6" t="n"/>
      <c r="S29" s="10" t="n"/>
    </row>
    <row r="30" ht="24" customHeight="1">
      <c r="A30" s="2">
        <f>IF(B30="","",1000+ROW()-1)</f>
        <v/>
      </c>
      <c r="B30" s="3" t="n"/>
      <c r="C30" s="4">
        <f>IF(B30="","",IFERROR(VLOOKUP(B30,'Clientes'!$A$2:$G$101,2,FALSE),"Cliente não encontrado"))</f>
        <v/>
      </c>
      <c r="D30" s="5">
        <f>IF(B30="","",IFERROR(VLOOKUP(B30,'Clientes'!$A$2:$G$101,3,FALSE),""))</f>
        <v/>
      </c>
      <c r="E30" s="4">
        <f>IF(B30="","",IFERROR(VLOOKUP(B30,'Clientes'!$A$2:$G$101,4,FALSE),""))</f>
        <v/>
      </c>
      <c r="F30" s="6" t="n"/>
      <c r="G30" s="7" t="n"/>
      <c r="H30" s="7" t="n"/>
      <c r="I30" s="8" t="n"/>
      <c r="J30" s="8" t="n"/>
      <c r="K30" s="8" t="n"/>
      <c r="L30" s="9">
        <f>IF(I30="","",I30+IF(J30="",0,J30)-IF(K30="",0,K30))</f>
        <v/>
      </c>
      <c r="M30" s="7" t="n"/>
      <c r="N30" s="8" t="n"/>
      <c r="O30" s="2">
        <f>IF(H30="","",IF(M30&lt;&gt;"",MAX(0,M30-H30),MAX(0,TODAY()-H30)))</f>
        <v/>
      </c>
      <c r="P30" s="4">
        <f>IF(H30="","",IF(M30&lt;&gt;"","Pago",IF(TODAY()&gt;H30,"Em atraso",IF(H30-TODAY()&lt;=7,"Vence em até 7 dias","Em aberto"))))</f>
        <v/>
      </c>
      <c r="Q30" s="7" t="n"/>
      <c r="R30" s="6" t="n"/>
      <c r="S30" s="10" t="n"/>
    </row>
    <row r="31" ht="24" customHeight="1">
      <c r="A31" s="11">
        <f>IF(B31="","",1000+ROW()-1)</f>
        <v/>
      </c>
      <c r="B31" s="3" t="n"/>
      <c r="C31" s="12">
        <f>IF(B31="","",IFERROR(VLOOKUP(B31,'Clientes'!$A$2:$G$101,2,FALSE),"Cliente não encontrado"))</f>
        <v/>
      </c>
      <c r="D31" s="13">
        <f>IF(B31="","",IFERROR(VLOOKUP(B31,'Clientes'!$A$2:$G$101,3,FALSE),""))</f>
        <v/>
      </c>
      <c r="E31" s="12">
        <f>IF(B31="","",IFERROR(VLOOKUP(B31,'Clientes'!$A$2:$G$101,4,FALSE),""))</f>
        <v/>
      </c>
      <c r="F31" s="6" t="n"/>
      <c r="G31" s="7" t="n"/>
      <c r="H31" s="7" t="n"/>
      <c r="I31" s="8" t="n"/>
      <c r="J31" s="8" t="n"/>
      <c r="K31" s="8" t="n"/>
      <c r="L31" s="14">
        <f>IF(I31="","",I31+IF(J31="",0,J31)-IF(K31="",0,K31))</f>
        <v/>
      </c>
      <c r="M31" s="7" t="n"/>
      <c r="N31" s="8" t="n"/>
      <c r="O31" s="11">
        <f>IF(H31="","",IF(M31&lt;&gt;"",MAX(0,M31-H31),MAX(0,TODAY()-H31)))</f>
        <v/>
      </c>
      <c r="P31" s="12">
        <f>IF(H31="","",IF(M31&lt;&gt;"","Pago",IF(TODAY()&gt;H31,"Em atraso",IF(H31-TODAY()&lt;=7,"Vence em até 7 dias","Em aberto"))))</f>
        <v/>
      </c>
      <c r="Q31" s="7" t="n"/>
      <c r="R31" s="6" t="n"/>
      <c r="S31" s="10" t="n"/>
    </row>
    <row r="32" ht="24" customHeight="1">
      <c r="A32" s="2">
        <f>IF(B32="","",1000+ROW()-1)</f>
        <v/>
      </c>
      <c r="B32" s="3" t="n"/>
      <c r="C32" s="4">
        <f>IF(B32="","",IFERROR(VLOOKUP(B32,'Clientes'!$A$2:$G$101,2,FALSE),"Cliente não encontrado"))</f>
        <v/>
      </c>
      <c r="D32" s="5">
        <f>IF(B32="","",IFERROR(VLOOKUP(B32,'Clientes'!$A$2:$G$101,3,FALSE),""))</f>
        <v/>
      </c>
      <c r="E32" s="4">
        <f>IF(B32="","",IFERROR(VLOOKUP(B32,'Clientes'!$A$2:$G$101,4,FALSE),""))</f>
        <v/>
      </c>
      <c r="F32" s="6" t="n"/>
      <c r="G32" s="7" t="n"/>
      <c r="H32" s="7" t="n"/>
      <c r="I32" s="8" t="n"/>
      <c r="J32" s="8" t="n"/>
      <c r="K32" s="8" t="n"/>
      <c r="L32" s="9">
        <f>IF(I32="","",I32+IF(J32="",0,J32)-IF(K32="",0,K32))</f>
        <v/>
      </c>
      <c r="M32" s="7" t="n"/>
      <c r="N32" s="8" t="n"/>
      <c r="O32" s="2">
        <f>IF(H32="","",IF(M32&lt;&gt;"",MAX(0,M32-H32),MAX(0,TODAY()-H32)))</f>
        <v/>
      </c>
      <c r="P32" s="4">
        <f>IF(H32="","",IF(M32&lt;&gt;"","Pago",IF(TODAY()&gt;H32,"Em atraso",IF(H32-TODAY()&lt;=7,"Vence em até 7 dias","Em aberto"))))</f>
        <v/>
      </c>
      <c r="Q32" s="7" t="n"/>
      <c r="R32" s="6" t="n"/>
      <c r="S32" s="10" t="n"/>
    </row>
    <row r="33" ht="24" customHeight="1">
      <c r="A33" s="11">
        <f>IF(B33="","",1000+ROW()-1)</f>
        <v/>
      </c>
      <c r="B33" s="3" t="n"/>
      <c r="C33" s="12">
        <f>IF(B33="","",IFERROR(VLOOKUP(B33,'Clientes'!$A$2:$G$101,2,FALSE),"Cliente não encontrado"))</f>
        <v/>
      </c>
      <c r="D33" s="13">
        <f>IF(B33="","",IFERROR(VLOOKUP(B33,'Clientes'!$A$2:$G$101,3,FALSE),""))</f>
        <v/>
      </c>
      <c r="E33" s="12">
        <f>IF(B33="","",IFERROR(VLOOKUP(B33,'Clientes'!$A$2:$G$101,4,FALSE),""))</f>
        <v/>
      </c>
      <c r="F33" s="6" t="n"/>
      <c r="G33" s="7" t="n"/>
      <c r="H33" s="7" t="n"/>
      <c r="I33" s="8" t="n"/>
      <c r="J33" s="8" t="n"/>
      <c r="K33" s="8" t="n"/>
      <c r="L33" s="14">
        <f>IF(I33="","",I33+IF(J33="",0,J33)-IF(K33="",0,K33))</f>
        <v/>
      </c>
      <c r="M33" s="7" t="n"/>
      <c r="N33" s="8" t="n"/>
      <c r="O33" s="11">
        <f>IF(H33="","",IF(M33&lt;&gt;"",MAX(0,M33-H33),MAX(0,TODAY()-H33)))</f>
        <v/>
      </c>
      <c r="P33" s="12">
        <f>IF(H33="","",IF(M33&lt;&gt;"","Pago",IF(TODAY()&gt;H33,"Em atraso",IF(H33-TODAY()&lt;=7,"Vence em até 7 dias","Em aberto"))))</f>
        <v/>
      </c>
      <c r="Q33" s="7" t="n"/>
      <c r="R33" s="6" t="n"/>
      <c r="S33" s="10" t="n"/>
    </row>
    <row r="34" ht="24" customHeight="1">
      <c r="A34" s="2">
        <f>IF(B34="","",1000+ROW()-1)</f>
        <v/>
      </c>
      <c r="B34" s="3" t="n"/>
      <c r="C34" s="4">
        <f>IF(B34="","",IFERROR(VLOOKUP(B34,'Clientes'!$A$2:$G$101,2,FALSE),"Cliente não encontrado"))</f>
        <v/>
      </c>
      <c r="D34" s="5">
        <f>IF(B34="","",IFERROR(VLOOKUP(B34,'Clientes'!$A$2:$G$101,3,FALSE),""))</f>
        <v/>
      </c>
      <c r="E34" s="4">
        <f>IF(B34="","",IFERROR(VLOOKUP(B34,'Clientes'!$A$2:$G$101,4,FALSE),""))</f>
        <v/>
      </c>
      <c r="F34" s="6" t="n"/>
      <c r="G34" s="7" t="n"/>
      <c r="H34" s="7" t="n"/>
      <c r="I34" s="8" t="n"/>
      <c r="J34" s="8" t="n"/>
      <c r="K34" s="8" t="n"/>
      <c r="L34" s="9">
        <f>IF(I34="","",I34+IF(J34="",0,J34)-IF(K34="",0,K34))</f>
        <v/>
      </c>
      <c r="M34" s="7" t="n"/>
      <c r="N34" s="8" t="n"/>
      <c r="O34" s="2">
        <f>IF(H34="","",IF(M34&lt;&gt;"",MAX(0,M34-H34),MAX(0,TODAY()-H34)))</f>
        <v/>
      </c>
      <c r="P34" s="4">
        <f>IF(H34="","",IF(M34&lt;&gt;"","Pago",IF(TODAY()&gt;H34,"Em atraso",IF(H34-TODAY()&lt;=7,"Vence em até 7 dias","Em aberto"))))</f>
        <v/>
      </c>
      <c r="Q34" s="7" t="n"/>
      <c r="R34" s="6" t="n"/>
      <c r="S34" s="10" t="n"/>
    </row>
    <row r="35" ht="24" customHeight="1">
      <c r="A35" s="11">
        <f>IF(B35="","",1000+ROW()-1)</f>
        <v/>
      </c>
      <c r="B35" s="3" t="n"/>
      <c r="C35" s="12">
        <f>IF(B35="","",IFERROR(VLOOKUP(B35,'Clientes'!$A$2:$G$101,2,FALSE),"Cliente não encontrado"))</f>
        <v/>
      </c>
      <c r="D35" s="13">
        <f>IF(B35="","",IFERROR(VLOOKUP(B35,'Clientes'!$A$2:$G$101,3,FALSE),""))</f>
        <v/>
      </c>
      <c r="E35" s="12">
        <f>IF(B35="","",IFERROR(VLOOKUP(B35,'Clientes'!$A$2:$G$101,4,FALSE),""))</f>
        <v/>
      </c>
      <c r="F35" s="6" t="n"/>
      <c r="G35" s="7" t="n"/>
      <c r="H35" s="7" t="n"/>
      <c r="I35" s="8" t="n"/>
      <c r="J35" s="8" t="n"/>
      <c r="K35" s="8" t="n"/>
      <c r="L35" s="14">
        <f>IF(I35="","",I35+IF(J35="",0,J35)-IF(K35="",0,K35))</f>
        <v/>
      </c>
      <c r="M35" s="7" t="n"/>
      <c r="N35" s="8" t="n"/>
      <c r="O35" s="11">
        <f>IF(H35="","",IF(M35&lt;&gt;"",MAX(0,M35-H35),MAX(0,TODAY()-H35)))</f>
        <v/>
      </c>
      <c r="P35" s="12">
        <f>IF(H35="","",IF(M35&lt;&gt;"","Pago",IF(TODAY()&gt;H35,"Em atraso",IF(H35-TODAY()&lt;=7,"Vence em até 7 dias","Em aberto"))))</f>
        <v/>
      </c>
      <c r="Q35" s="7" t="n"/>
      <c r="R35" s="6" t="n"/>
      <c r="S35" s="10" t="n"/>
    </row>
    <row r="36" ht="24" customHeight="1">
      <c r="A36" s="2">
        <f>IF(B36="","",1000+ROW()-1)</f>
        <v/>
      </c>
      <c r="B36" s="3" t="n"/>
      <c r="C36" s="4">
        <f>IF(B36="","",IFERROR(VLOOKUP(B36,'Clientes'!$A$2:$G$101,2,FALSE),"Cliente não encontrado"))</f>
        <v/>
      </c>
      <c r="D36" s="5">
        <f>IF(B36="","",IFERROR(VLOOKUP(B36,'Clientes'!$A$2:$G$101,3,FALSE),""))</f>
        <v/>
      </c>
      <c r="E36" s="4">
        <f>IF(B36="","",IFERROR(VLOOKUP(B36,'Clientes'!$A$2:$G$101,4,FALSE),""))</f>
        <v/>
      </c>
      <c r="F36" s="6" t="n"/>
      <c r="G36" s="7" t="n"/>
      <c r="H36" s="7" t="n"/>
      <c r="I36" s="8" t="n"/>
      <c r="J36" s="8" t="n"/>
      <c r="K36" s="8" t="n"/>
      <c r="L36" s="9">
        <f>IF(I36="","",I36+IF(J36="",0,J36)-IF(K36="",0,K36))</f>
        <v/>
      </c>
      <c r="M36" s="7" t="n"/>
      <c r="N36" s="8" t="n"/>
      <c r="O36" s="2">
        <f>IF(H36="","",IF(M36&lt;&gt;"",MAX(0,M36-H36),MAX(0,TODAY()-H36)))</f>
        <v/>
      </c>
      <c r="P36" s="4">
        <f>IF(H36="","",IF(M36&lt;&gt;"","Pago",IF(TODAY()&gt;H36,"Em atraso",IF(H36-TODAY()&lt;=7,"Vence em até 7 dias","Em aberto"))))</f>
        <v/>
      </c>
      <c r="Q36" s="7" t="n"/>
      <c r="R36" s="6" t="n"/>
      <c r="S36" s="10" t="n"/>
    </row>
    <row r="37" ht="24" customHeight="1">
      <c r="A37" s="11">
        <f>IF(B37="","",1000+ROW()-1)</f>
        <v/>
      </c>
      <c r="B37" s="3" t="n"/>
      <c r="C37" s="12">
        <f>IF(B37="","",IFERROR(VLOOKUP(B37,'Clientes'!$A$2:$G$101,2,FALSE),"Cliente não encontrado"))</f>
        <v/>
      </c>
      <c r="D37" s="13">
        <f>IF(B37="","",IFERROR(VLOOKUP(B37,'Clientes'!$A$2:$G$101,3,FALSE),""))</f>
        <v/>
      </c>
      <c r="E37" s="12">
        <f>IF(B37="","",IFERROR(VLOOKUP(B37,'Clientes'!$A$2:$G$101,4,FALSE),""))</f>
        <v/>
      </c>
      <c r="F37" s="6" t="n"/>
      <c r="G37" s="7" t="n"/>
      <c r="H37" s="7" t="n"/>
      <c r="I37" s="8" t="n"/>
      <c r="J37" s="8" t="n"/>
      <c r="K37" s="8" t="n"/>
      <c r="L37" s="14">
        <f>IF(I37="","",I37+IF(J37="",0,J37)-IF(K37="",0,K37))</f>
        <v/>
      </c>
      <c r="M37" s="7" t="n"/>
      <c r="N37" s="8" t="n"/>
      <c r="O37" s="11">
        <f>IF(H37="","",IF(M37&lt;&gt;"",MAX(0,M37-H37),MAX(0,TODAY()-H37)))</f>
        <v/>
      </c>
      <c r="P37" s="12">
        <f>IF(H37="","",IF(M37&lt;&gt;"","Pago",IF(TODAY()&gt;H37,"Em atraso",IF(H37-TODAY()&lt;=7,"Vence em até 7 dias","Em aberto"))))</f>
        <v/>
      </c>
      <c r="Q37" s="7" t="n"/>
      <c r="R37" s="6" t="n"/>
      <c r="S37" s="10" t="n"/>
    </row>
    <row r="38" ht="24" customHeight="1">
      <c r="A38" s="2">
        <f>IF(B38="","",1000+ROW()-1)</f>
        <v/>
      </c>
      <c r="B38" s="3" t="n"/>
      <c r="C38" s="4">
        <f>IF(B38="","",IFERROR(VLOOKUP(B38,'Clientes'!$A$2:$G$101,2,FALSE),"Cliente não encontrado"))</f>
        <v/>
      </c>
      <c r="D38" s="5">
        <f>IF(B38="","",IFERROR(VLOOKUP(B38,'Clientes'!$A$2:$G$101,3,FALSE),""))</f>
        <v/>
      </c>
      <c r="E38" s="4">
        <f>IF(B38="","",IFERROR(VLOOKUP(B38,'Clientes'!$A$2:$G$101,4,FALSE),""))</f>
        <v/>
      </c>
      <c r="F38" s="6" t="n"/>
      <c r="G38" s="7" t="n"/>
      <c r="H38" s="7" t="n"/>
      <c r="I38" s="8" t="n"/>
      <c r="J38" s="8" t="n"/>
      <c r="K38" s="8" t="n"/>
      <c r="L38" s="9">
        <f>IF(I38="","",I38+IF(J38="",0,J38)-IF(K38="",0,K38))</f>
        <v/>
      </c>
      <c r="M38" s="7" t="n"/>
      <c r="N38" s="8" t="n"/>
      <c r="O38" s="2">
        <f>IF(H38="","",IF(M38&lt;&gt;"",MAX(0,M38-H38),MAX(0,TODAY()-H38)))</f>
        <v/>
      </c>
      <c r="P38" s="4">
        <f>IF(H38="","",IF(M38&lt;&gt;"","Pago",IF(TODAY()&gt;H38,"Em atraso",IF(H38-TODAY()&lt;=7,"Vence em até 7 dias","Em aberto"))))</f>
        <v/>
      </c>
      <c r="Q38" s="7" t="n"/>
      <c r="R38" s="6" t="n"/>
      <c r="S38" s="10" t="n"/>
    </row>
    <row r="39" ht="24" customHeight="1">
      <c r="A39" s="11">
        <f>IF(B39="","",1000+ROW()-1)</f>
        <v/>
      </c>
      <c r="B39" s="3" t="n"/>
      <c r="C39" s="12">
        <f>IF(B39="","",IFERROR(VLOOKUP(B39,'Clientes'!$A$2:$G$101,2,FALSE),"Cliente não encontrado"))</f>
        <v/>
      </c>
      <c r="D39" s="13">
        <f>IF(B39="","",IFERROR(VLOOKUP(B39,'Clientes'!$A$2:$G$101,3,FALSE),""))</f>
        <v/>
      </c>
      <c r="E39" s="12">
        <f>IF(B39="","",IFERROR(VLOOKUP(B39,'Clientes'!$A$2:$G$101,4,FALSE),""))</f>
        <v/>
      </c>
      <c r="F39" s="6" t="n"/>
      <c r="G39" s="7" t="n"/>
      <c r="H39" s="7" t="n"/>
      <c r="I39" s="8" t="n"/>
      <c r="J39" s="8" t="n"/>
      <c r="K39" s="8" t="n"/>
      <c r="L39" s="14">
        <f>IF(I39="","",I39+IF(J39="",0,J39)-IF(K39="",0,K39))</f>
        <v/>
      </c>
      <c r="M39" s="7" t="n"/>
      <c r="N39" s="8" t="n"/>
      <c r="O39" s="11">
        <f>IF(H39="","",IF(M39&lt;&gt;"",MAX(0,M39-H39),MAX(0,TODAY()-H39)))</f>
        <v/>
      </c>
      <c r="P39" s="12">
        <f>IF(H39="","",IF(M39&lt;&gt;"","Pago",IF(TODAY()&gt;H39,"Em atraso",IF(H39-TODAY()&lt;=7,"Vence em até 7 dias","Em aberto"))))</f>
        <v/>
      </c>
      <c r="Q39" s="7" t="n"/>
      <c r="R39" s="6" t="n"/>
      <c r="S39" s="10" t="n"/>
    </row>
    <row r="40" ht="24" customHeight="1">
      <c r="A40" s="2">
        <f>IF(B40="","",1000+ROW()-1)</f>
        <v/>
      </c>
      <c r="B40" s="3" t="n"/>
      <c r="C40" s="4">
        <f>IF(B40="","",IFERROR(VLOOKUP(B40,'Clientes'!$A$2:$G$101,2,FALSE),"Cliente não encontrado"))</f>
        <v/>
      </c>
      <c r="D40" s="5">
        <f>IF(B40="","",IFERROR(VLOOKUP(B40,'Clientes'!$A$2:$G$101,3,FALSE),""))</f>
        <v/>
      </c>
      <c r="E40" s="4">
        <f>IF(B40="","",IFERROR(VLOOKUP(B40,'Clientes'!$A$2:$G$101,4,FALSE),""))</f>
        <v/>
      </c>
      <c r="F40" s="6" t="n"/>
      <c r="G40" s="7" t="n"/>
      <c r="H40" s="7" t="n"/>
      <c r="I40" s="8" t="n"/>
      <c r="J40" s="8" t="n"/>
      <c r="K40" s="8" t="n"/>
      <c r="L40" s="9">
        <f>IF(I40="","",I40+IF(J40="",0,J40)-IF(K40="",0,K40))</f>
        <v/>
      </c>
      <c r="M40" s="7" t="n"/>
      <c r="N40" s="8" t="n"/>
      <c r="O40" s="2">
        <f>IF(H40="","",IF(M40&lt;&gt;"",MAX(0,M40-H40),MAX(0,TODAY()-H40)))</f>
        <v/>
      </c>
      <c r="P40" s="4">
        <f>IF(H40="","",IF(M40&lt;&gt;"","Pago",IF(TODAY()&gt;H40,"Em atraso",IF(H40-TODAY()&lt;=7,"Vence em até 7 dias","Em aberto"))))</f>
        <v/>
      </c>
      <c r="Q40" s="7" t="n"/>
      <c r="R40" s="6" t="n"/>
      <c r="S40" s="10" t="n"/>
    </row>
    <row r="41" ht="24" customHeight="1">
      <c r="A41" s="11">
        <f>IF(B41="","",1000+ROW()-1)</f>
        <v/>
      </c>
      <c r="B41" s="3" t="n"/>
      <c r="C41" s="12">
        <f>IF(B41="","",IFERROR(VLOOKUP(B41,'Clientes'!$A$2:$G$101,2,FALSE),"Cliente não encontrado"))</f>
        <v/>
      </c>
      <c r="D41" s="13">
        <f>IF(B41="","",IFERROR(VLOOKUP(B41,'Clientes'!$A$2:$G$101,3,FALSE),""))</f>
        <v/>
      </c>
      <c r="E41" s="12">
        <f>IF(B41="","",IFERROR(VLOOKUP(B41,'Clientes'!$A$2:$G$101,4,FALSE),""))</f>
        <v/>
      </c>
      <c r="F41" s="6" t="n"/>
      <c r="G41" s="7" t="n"/>
      <c r="H41" s="7" t="n"/>
      <c r="I41" s="8" t="n"/>
      <c r="J41" s="8" t="n"/>
      <c r="K41" s="8" t="n"/>
      <c r="L41" s="14">
        <f>IF(I41="","",I41+IF(J41="",0,J41)-IF(K41="",0,K41))</f>
        <v/>
      </c>
      <c r="M41" s="7" t="n"/>
      <c r="N41" s="8" t="n"/>
      <c r="O41" s="11">
        <f>IF(H41="","",IF(M41&lt;&gt;"",MAX(0,M41-H41),MAX(0,TODAY()-H41)))</f>
        <v/>
      </c>
      <c r="P41" s="12">
        <f>IF(H41="","",IF(M41&lt;&gt;"","Pago",IF(TODAY()&gt;H41,"Em atraso",IF(H41-TODAY()&lt;=7,"Vence em até 7 dias","Em aberto"))))</f>
        <v/>
      </c>
      <c r="Q41" s="7" t="n"/>
      <c r="R41" s="6" t="n"/>
      <c r="S41" s="10" t="n"/>
    </row>
    <row r="42" ht="24" customHeight="1">
      <c r="A42" s="2">
        <f>IF(B42="","",1000+ROW()-1)</f>
        <v/>
      </c>
      <c r="B42" s="3" t="n"/>
      <c r="C42" s="4">
        <f>IF(B42="","",IFERROR(VLOOKUP(B42,'Clientes'!$A$2:$G$101,2,FALSE),"Cliente não encontrado"))</f>
        <v/>
      </c>
      <c r="D42" s="5">
        <f>IF(B42="","",IFERROR(VLOOKUP(B42,'Clientes'!$A$2:$G$101,3,FALSE),""))</f>
        <v/>
      </c>
      <c r="E42" s="4">
        <f>IF(B42="","",IFERROR(VLOOKUP(B42,'Clientes'!$A$2:$G$101,4,FALSE),""))</f>
        <v/>
      </c>
      <c r="F42" s="6" t="n"/>
      <c r="G42" s="7" t="n"/>
      <c r="H42" s="7" t="n"/>
      <c r="I42" s="8" t="n"/>
      <c r="J42" s="8" t="n"/>
      <c r="K42" s="8" t="n"/>
      <c r="L42" s="9">
        <f>IF(I42="","",I42+IF(J42="",0,J42)-IF(K42="",0,K42))</f>
        <v/>
      </c>
      <c r="M42" s="7" t="n"/>
      <c r="N42" s="8" t="n"/>
      <c r="O42" s="2">
        <f>IF(H42="","",IF(M42&lt;&gt;"",MAX(0,M42-H42),MAX(0,TODAY()-H42)))</f>
        <v/>
      </c>
      <c r="P42" s="4">
        <f>IF(H42="","",IF(M42&lt;&gt;"","Pago",IF(TODAY()&gt;H42,"Em atraso",IF(H42-TODAY()&lt;=7,"Vence em até 7 dias","Em aberto"))))</f>
        <v/>
      </c>
      <c r="Q42" s="7" t="n"/>
      <c r="R42" s="6" t="n"/>
      <c r="S42" s="10" t="n"/>
    </row>
    <row r="43" ht="24" customHeight="1">
      <c r="A43" s="11">
        <f>IF(B43="","",1000+ROW()-1)</f>
        <v/>
      </c>
      <c r="B43" s="3" t="n"/>
      <c r="C43" s="12">
        <f>IF(B43="","",IFERROR(VLOOKUP(B43,'Clientes'!$A$2:$G$101,2,FALSE),"Cliente não encontrado"))</f>
        <v/>
      </c>
      <c r="D43" s="13">
        <f>IF(B43="","",IFERROR(VLOOKUP(B43,'Clientes'!$A$2:$G$101,3,FALSE),""))</f>
        <v/>
      </c>
      <c r="E43" s="12">
        <f>IF(B43="","",IFERROR(VLOOKUP(B43,'Clientes'!$A$2:$G$101,4,FALSE),""))</f>
        <v/>
      </c>
      <c r="F43" s="6" t="n"/>
      <c r="G43" s="7" t="n"/>
      <c r="H43" s="7" t="n"/>
      <c r="I43" s="8" t="n"/>
      <c r="J43" s="8" t="n"/>
      <c r="K43" s="8" t="n"/>
      <c r="L43" s="14">
        <f>IF(I43="","",I43+IF(J43="",0,J43)-IF(K43="",0,K43))</f>
        <v/>
      </c>
      <c r="M43" s="7" t="n"/>
      <c r="N43" s="8" t="n"/>
      <c r="O43" s="11">
        <f>IF(H43="","",IF(M43&lt;&gt;"",MAX(0,M43-H43),MAX(0,TODAY()-H43)))</f>
        <v/>
      </c>
      <c r="P43" s="12">
        <f>IF(H43="","",IF(M43&lt;&gt;"","Pago",IF(TODAY()&gt;H43,"Em atraso",IF(H43-TODAY()&lt;=7,"Vence em até 7 dias","Em aberto"))))</f>
        <v/>
      </c>
      <c r="Q43" s="7" t="n"/>
      <c r="R43" s="6" t="n"/>
      <c r="S43" s="10" t="n"/>
    </row>
    <row r="44" ht="24" customHeight="1">
      <c r="A44" s="2">
        <f>IF(B44="","",1000+ROW()-1)</f>
        <v/>
      </c>
      <c r="B44" s="3" t="n"/>
      <c r="C44" s="4">
        <f>IF(B44="","",IFERROR(VLOOKUP(B44,'Clientes'!$A$2:$G$101,2,FALSE),"Cliente não encontrado"))</f>
        <v/>
      </c>
      <c r="D44" s="5">
        <f>IF(B44="","",IFERROR(VLOOKUP(B44,'Clientes'!$A$2:$G$101,3,FALSE),""))</f>
        <v/>
      </c>
      <c r="E44" s="4">
        <f>IF(B44="","",IFERROR(VLOOKUP(B44,'Clientes'!$A$2:$G$101,4,FALSE),""))</f>
        <v/>
      </c>
      <c r="F44" s="6" t="n"/>
      <c r="G44" s="7" t="n"/>
      <c r="H44" s="7" t="n"/>
      <c r="I44" s="8" t="n"/>
      <c r="J44" s="8" t="n"/>
      <c r="K44" s="8" t="n"/>
      <c r="L44" s="9">
        <f>IF(I44="","",I44+IF(J44="",0,J44)-IF(K44="",0,K44))</f>
        <v/>
      </c>
      <c r="M44" s="7" t="n"/>
      <c r="N44" s="8" t="n"/>
      <c r="O44" s="2">
        <f>IF(H44="","",IF(M44&lt;&gt;"",MAX(0,M44-H44),MAX(0,TODAY()-H44)))</f>
        <v/>
      </c>
      <c r="P44" s="4">
        <f>IF(H44="","",IF(M44&lt;&gt;"","Pago",IF(TODAY()&gt;H44,"Em atraso",IF(H44-TODAY()&lt;=7,"Vence em até 7 dias","Em aberto"))))</f>
        <v/>
      </c>
      <c r="Q44" s="7" t="n"/>
      <c r="R44" s="6" t="n"/>
      <c r="S44" s="10" t="n"/>
    </row>
    <row r="45" ht="24" customHeight="1">
      <c r="A45" s="11">
        <f>IF(B45="","",1000+ROW()-1)</f>
        <v/>
      </c>
      <c r="B45" s="3" t="n"/>
      <c r="C45" s="12">
        <f>IF(B45="","",IFERROR(VLOOKUP(B45,'Clientes'!$A$2:$G$101,2,FALSE),"Cliente não encontrado"))</f>
        <v/>
      </c>
      <c r="D45" s="13">
        <f>IF(B45="","",IFERROR(VLOOKUP(B45,'Clientes'!$A$2:$G$101,3,FALSE),""))</f>
        <v/>
      </c>
      <c r="E45" s="12">
        <f>IF(B45="","",IFERROR(VLOOKUP(B45,'Clientes'!$A$2:$G$101,4,FALSE),""))</f>
        <v/>
      </c>
      <c r="F45" s="6" t="n"/>
      <c r="G45" s="7" t="n"/>
      <c r="H45" s="7" t="n"/>
      <c r="I45" s="8" t="n"/>
      <c r="J45" s="8" t="n"/>
      <c r="K45" s="8" t="n"/>
      <c r="L45" s="14">
        <f>IF(I45="","",I45+IF(J45="",0,J45)-IF(K45="",0,K45))</f>
        <v/>
      </c>
      <c r="M45" s="7" t="n"/>
      <c r="N45" s="8" t="n"/>
      <c r="O45" s="11">
        <f>IF(H45="","",IF(M45&lt;&gt;"",MAX(0,M45-H45),MAX(0,TODAY()-H45)))</f>
        <v/>
      </c>
      <c r="P45" s="12">
        <f>IF(H45="","",IF(M45&lt;&gt;"","Pago",IF(TODAY()&gt;H45,"Em atraso",IF(H45-TODAY()&lt;=7,"Vence em até 7 dias","Em aberto"))))</f>
        <v/>
      </c>
      <c r="Q45" s="7" t="n"/>
      <c r="R45" s="6" t="n"/>
      <c r="S45" s="10" t="n"/>
    </row>
    <row r="46" ht="24" customHeight="1">
      <c r="A46" s="2">
        <f>IF(B46="","",1000+ROW()-1)</f>
        <v/>
      </c>
      <c r="B46" s="3" t="n"/>
      <c r="C46" s="4">
        <f>IF(B46="","",IFERROR(VLOOKUP(B46,'Clientes'!$A$2:$G$101,2,FALSE),"Cliente não encontrado"))</f>
        <v/>
      </c>
      <c r="D46" s="5">
        <f>IF(B46="","",IFERROR(VLOOKUP(B46,'Clientes'!$A$2:$G$101,3,FALSE),""))</f>
        <v/>
      </c>
      <c r="E46" s="4">
        <f>IF(B46="","",IFERROR(VLOOKUP(B46,'Clientes'!$A$2:$G$101,4,FALSE),""))</f>
        <v/>
      </c>
      <c r="F46" s="6" t="n"/>
      <c r="G46" s="7" t="n"/>
      <c r="H46" s="7" t="n"/>
      <c r="I46" s="8" t="n"/>
      <c r="J46" s="8" t="n"/>
      <c r="K46" s="8" t="n"/>
      <c r="L46" s="9">
        <f>IF(I46="","",I46+IF(J46="",0,J46)-IF(K46="",0,K46))</f>
        <v/>
      </c>
      <c r="M46" s="7" t="n"/>
      <c r="N46" s="8" t="n"/>
      <c r="O46" s="2">
        <f>IF(H46="","",IF(M46&lt;&gt;"",MAX(0,M46-H46),MAX(0,TODAY()-H46)))</f>
        <v/>
      </c>
      <c r="P46" s="4">
        <f>IF(H46="","",IF(M46&lt;&gt;"","Pago",IF(TODAY()&gt;H46,"Em atraso",IF(H46-TODAY()&lt;=7,"Vence em até 7 dias","Em aberto"))))</f>
        <v/>
      </c>
      <c r="Q46" s="7" t="n"/>
      <c r="R46" s="6" t="n"/>
      <c r="S46" s="10" t="n"/>
    </row>
    <row r="47" ht="24" customHeight="1">
      <c r="A47" s="11">
        <f>IF(B47="","",1000+ROW()-1)</f>
        <v/>
      </c>
      <c r="B47" s="3" t="n"/>
      <c r="C47" s="12">
        <f>IF(B47="","",IFERROR(VLOOKUP(B47,'Clientes'!$A$2:$G$101,2,FALSE),"Cliente não encontrado"))</f>
        <v/>
      </c>
      <c r="D47" s="13">
        <f>IF(B47="","",IFERROR(VLOOKUP(B47,'Clientes'!$A$2:$G$101,3,FALSE),""))</f>
        <v/>
      </c>
      <c r="E47" s="12">
        <f>IF(B47="","",IFERROR(VLOOKUP(B47,'Clientes'!$A$2:$G$101,4,FALSE),""))</f>
        <v/>
      </c>
      <c r="F47" s="6" t="n"/>
      <c r="G47" s="7" t="n"/>
      <c r="H47" s="7" t="n"/>
      <c r="I47" s="8" t="n"/>
      <c r="J47" s="8" t="n"/>
      <c r="K47" s="8" t="n"/>
      <c r="L47" s="14">
        <f>IF(I47="","",I47+IF(J47="",0,J47)-IF(K47="",0,K47))</f>
        <v/>
      </c>
      <c r="M47" s="7" t="n"/>
      <c r="N47" s="8" t="n"/>
      <c r="O47" s="11">
        <f>IF(H47="","",IF(M47&lt;&gt;"",MAX(0,M47-H47),MAX(0,TODAY()-H47)))</f>
        <v/>
      </c>
      <c r="P47" s="12">
        <f>IF(H47="","",IF(M47&lt;&gt;"","Pago",IF(TODAY()&gt;H47,"Em atraso",IF(H47-TODAY()&lt;=7,"Vence em até 7 dias","Em aberto"))))</f>
        <v/>
      </c>
      <c r="Q47" s="7" t="n"/>
      <c r="R47" s="6" t="n"/>
      <c r="S47" s="10" t="n"/>
    </row>
    <row r="48" ht="24" customHeight="1">
      <c r="A48" s="2">
        <f>IF(B48="","",1000+ROW()-1)</f>
        <v/>
      </c>
      <c r="B48" s="3" t="n"/>
      <c r="C48" s="4">
        <f>IF(B48="","",IFERROR(VLOOKUP(B48,'Clientes'!$A$2:$G$101,2,FALSE),"Cliente não encontrado"))</f>
        <v/>
      </c>
      <c r="D48" s="5">
        <f>IF(B48="","",IFERROR(VLOOKUP(B48,'Clientes'!$A$2:$G$101,3,FALSE),""))</f>
        <v/>
      </c>
      <c r="E48" s="4">
        <f>IF(B48="","",IFERROR(VLOOKUP(B48,'Clientes'!$A$2:$G$101,4,FALSE),""))</f>
        <v/>
      </c>
      <c r="F48" s="6" t="n"/>
      <c r="G48" s="7" t="n"/>
      <c r="H48" s="7" t="n"/>
      <c r="I48" s="8" t="n"/>
      <c r="J48" s="8" t="n"/>
      <c r="K48" s="8" t="n"/>
      <c r="L48" s="9">
        <f>IF(I48="","",I48+IF(J48="",0,J48)-IF(K48="",0,K48))</f>
        <v/>
      </c>
      <c r="M48" s="7" t="n"/>
      <c r="N48" s="8" t="n"/>
      <c r="O48" s="2">
        <f>IF(H48="","",IF(M48&lt;&gt;"",MAX(0,M48-H48),MAX(0,TODAY()-H48)))</f>
        <v/>
      </c>
      <c r="P48" s="4">
        <f>IF(H48="","",IF(M48&lt;&gt;"","Pago",IF(TODAY()&gt;H48,"Em atraso",IF(H48-TODAY()&lt;=7,"Vence em até 7 dias","Em aberto"))))</f>
        <v/>
      </c>
      <c r="Q48" s="7" t="n"/>
      <c r="R48" s="6" t="n"/>
      <c r="S48" s="10" t="n"/>
    </row>
    <row r="49" ht="24" customHeight="1">
      <c r="A49" s="11">
        <f>IF(B49="","",1000+ROW()-1)</f>
        <v/>
      </c>
      <c r="B49" s="3" t="n"/>
      <c r="C49" s="12">
        <f>IF(B49="","",IFERROR(VLOOKUP(B49,'Clientes'!$A$2:$G$101,2,FALSE),"Cliente não encontrado"))</f>
        <v/>
      </c>
      <c r="D49" s="13">
        <f>IF(B49="","",IFERROR(VLOOKUP(B49,'Clientes'!$A$2:$G$101,3,FALSE),""))</f>
        <v/>
      </c>
      <c r="E49" s="12">
        <f>IF(B49="","",IFERROR(VLOOKUP(B49,'Clientes'!$A$2:$G$101,4,FALSE),""))</f>
        <v/>
      </c>
      <c r="F49" s="6" t="n"/>
      <c r="G49" s="7" t="n"/>
      <c r="H49" s="7" t="n"/>
      <c r="I49" s="8" t="n"/>
      <c r="J49" s="8" t="n"/>
      <c r="K49" s="8" t="n"/>
      <c r="L49" s="14">
        <f>IF(I49="","",I49+IF(J49="",0,J49)-IF(K49="",0,K49))</f>
        <v/>
      </c>
      <c r="M49" s="7" t="n"/>
      <c r="N49" s="8" t="n"/>
      <c r="O49" s="11">
        <f>IF(H49="","",IF(M49&lt;&gt;"",MAX(0,M49-H49),MAX(0,TODAY()-H49)))</f>
        <v/>
      </c>
      <c r="P49" s="12">
        <f>IF(H49="","",IF(M49&lt;&gt;"","Pago",IF(TODAY()&gt;H49,"Em atraso",IF(H49-TODAY()&lt;=7,"Vence em até 7 dias","Em aberto"))))</f>
        <v/>
      </c>
      <c r="Q49" s="7" t="n"/>
      <c r="R49" s="6" t="n"/>
      <c r="S49" s="10" t="n"/>
    </row>
    <row r="50" ht="24" customHeight="1">
      <c r="A50" s="2">
        <f>IF(B50="","",1000+ROW()-1)</f>
        <v/>
      </c>
      <c r="B50" s="3" t="n"/>
      <c r="C50" s="4">
        <f>IF(B50="","",IFERROR(VLOOKUP(B50,'Clientes'!$A$2:$G$101,2,FALSE),"Cliente não encontrado"))</f>
        <v/>
      </c>
      <c r="D50" s="5">
        <f>IF(B50="","",IFERROR(VLOOKUP(B50,'Clientes'!$A$2:$G$101,3,FALSE),""))</f>
        <v/>
      </c>
      <c r="E50" s="4">
        <f>IF(B50="","",IFERROR(VLOOKUP(B50,'Clientes'!$A$2:$G$101,4,FALSE),""))</f>
        <v/>
      </c>
      <c r="F50" s="6" t="n"/>
      <c r="G50" s="7" t="n"/>
      <c r="H50" s="7" t="n"/>
      <c r="I50" s="8" t="n"/>
      <c r="J50" s="8" t="n"/>
      <c r="K50" s="8" t="n"/>
      <c r="L50" s="9">
        <f>IF(I50="","",I50+IF(J50="",0,J50)-IF(K50="",0,K50))</f>
        <v/>
      </c>
      <c r="M50" s="7" t="n"/>
      <c r="N50" s="8" t="n"/>
      <c r="O50" s="2">
        <f>IF(H50="","",IF(M50&lt;&gt;"",MAX(0,M50-H50),MAX(0,TODAY()-H50)))</f>
        <v/>
      </c>
      <c r="P50" s="4">
        <f>IF(H50="","",IF(M50&lt;&gt;"","Pago",IF(TODAY()&gt;H50,"Em atraso",IF(H50-TODAY()&lt;=7,"Vence em até 7 dias","Em aberto"))))</f>
        <v/>
      </c>
      <c r="Q50" s="7" t="n"/>
      <c r="R50" s="6" t="n"/>
      <c r="S50" s="10" t="n"/>
    </row>
    <row r="51" ht="24" customHeight="1">
      <c r="A51" s="11">
        <f>IF(B51="","",1000+ROW()-1)</f>
        <v/>
      </c>
      <c r="B51" s="3" t="n"/>
      <c r="C51" s="12">
        <f>IF(B51="","",IFERROR(VLOOKUP(B51,'Clientes'!$A$2:$G$101,2,FALSE),"Cliente não encontrado"))</f>
        <v/>
      </c>
      <c r="D51" s="13">
        <f>IF(B51="","",IFERROR(VLOOKUP(B51,'Clientes'!$A$2:$G$101,3,FALSE),""))</f>
        <v/>
      </c>
      <c r="E51" s="12">
        <f>IF(B51="","",IFERROR(VLOOKUP(B51,'Clientes'!$A$2:$G$101,4,FALSE),""))</f>
        <v/>
      </c>
      <c r="F51" s="6" t="n"/>
      <c r="G51" s="7" t="n"/>
      <c r="H51" s="7" t="n"/>
      <c r="I51" s="8" t="n"/>
      <c r="J51" s="8" t="n"/>
      <c r="K51" s="8" t="n"/>
      <c r="L51" s="14">
        <f>IF(I51="","",I51+IF(J51="",0,J51)-IF(K51="",0,K51))</f>
        <v/>
      </c>
      <c r="M51" s="7" t="n"/>
      <c r="N51" s="8" t="n"/>
      <c r="O51" s="11">
        <f>IF(H51="","",IF(M51&lt;&gt;"",MAX(0,M51-H51),MAX(0,TODAY()-H51)))</f>
        <v/>
      </c>
      <c r="P51" s="12">
        <f>IF(H51="","",IF(M51&lt;&gt;"","Pago",IF(TODAY()&gt;H51,"Em atraso",IF(H51-TODAY()&lt;=7,"Vence em até 7 dias","Em aberto"))))</f>
        <v/>
      </c>
      <c r="Q51" s="7" t="n"/>
      <c r="R51" s="6" t="n"/>
      <c r="S51" s="10" t="n"/>
    </row>
    <row r="52" ht="24" customHeight="1">
      <c r="A52" s="2">
        <f>IF(B52="","",1000+ROW()-1)</f>
        <v/>
      </c>
      <c r="B52" s="3" t="n"/>
      <c r="C52" s="4">
        <f>IF(B52="","",IFERROR(VLOOKUP(B52,'Clientes'!$A$2:$G$101,2,FALSE),"Cliente não encontrado"))</f>
        <v/>
      </c>
      <c r="D52" s="5">
        <f>IF(B52="","",IFERROR(VLOOKUP(B52,'Clientes'!$A$2:$G$101,3,FALSE),""))</f>
        <v/>
      </c>
      <c r="E52" s="4">
        <f>IF(B52="","",IFERROR(VLOOKUP(B52,'Clientes'!$A$2:$G$101,4,FALSE),""))</f>
        <v/>
      </c>
      <c r="F52" s="6" t="n"/>
      <c r="G52" s="7" t="n"/>
      <c r="H52" s="7" t="n"/>
      <c r="I52" s="8" t="n"/>
      <c r="J52" s="8" t="n"/>
      <c r="K52" s="8" t="n"/>
      <c r="L52" s="9">
        <f>IF(I52="","",I52+IF(J52="",0,J52)-IF(K52="",0,K52))</f>
        <v/>
      </c>
      <c r="M52" s="7" t="n"/>
      <c r="N52" s="8" t="n"/>
      <c r="O52" s="2">
        <f>IF(H52="","",IF(M52&lt;&gt;"",MAX(0,M52-H52),MAX(0,TODAY()-H52)))</f>
        <v/>
      </c>
      <c r="P52" s="4">
        <f>IF(H52="","",IF(M52&lt;&gt;"","Pago",IF(TODAY()&gt;H52,"Em atraso",IF(H52-TODAY()&lt;=7,"Vence em até 7 dias","Em aberto"))))</f>
        <v/>
      </c>
      <c r="Q52" s="7" t="n"/>
      <c r="R52" s="6" t="n"/>
      <c r="S52" s="10" t="n"/>
    </row>
    <row r="53" ht="24" customHeight="1">
      <c r="A53" s="11">
        <f>IF(B53="","",1000+ROW()-1)</f>
        <v/>
      </c>
      <c r="B53" s="3" t="n"/>
      <c r="C53" s="12">
        <f>IF(B53="","",IFERROR(VLOOKUP(B53,'Clientes'!$A$2:$G$101,2,FALSE),"Cliente não encontrado"))</f>
        <v/>
      </c>
      <c r="D53" s="13">
        <f>IF(B53="","",IFERROR(VLOOKUP(B53,'Clientes'!$A$2:$G$101,3,FALSE),""))</f>
        <v/>
      </c>
      <c r="E53" s="12">
        <f>IF(B53="","",IFERROR(VLOOKUP(B53,'Clientes'!$A$2:$G$101,4,FALSE),""))</f>
        <v/>
      </c>
      <c r="F53" s="6" t="n"/>
      <c r="G53" s="7" t="n"/>
      <c r="H53" s="7" t="n"/>
      <c r="I53" s="8" t="n"/>
      <c r="J53" s="8" t="n"/>
      <c r="K53" s="8" t="n"/>
      <c r="L53" s="14">
        <f>IF(I53="","",I53+IF(J53="",0,J53)-IF(K53="",0,K53))</f>
        <v/>
      </c>
      <c r="M53" s="7" t="n"/>
      <c r="N53" s="8" t="n"/>
      <c r="O53" s="11">
        <f>IF(H53="","",IF(M53&lt;&gt;"",MAX(0,M53-H53),MAX(0,TODAY()-H53)))</f>
        <v/>
      </c>
      <c r="P53" s="12">
        <f>IF(H53="","",IF(M53&lt;&gt;"","Pago",IF(TODAY()&gt;H53,"Em atraso",IF(H53-TODAY()&lt;=7,"Vence em até 7 dias","Em aberto"))))</f>
        <v/>
      </c>
      <c r="Q53" s="7" t="n"/>
      <c r="R53" s="6" t="n"/>
      <c r="S53" s="10" t="n"/>
    </row>
    <row r="54" ht="24" customHeight="1">
      <c r="A54" s="2">
        <f>IF(B54="","",1000+ROW()-1)</f>
        <v/>
      </c>
      <c r="B54" s="3" t="n"/>
      <c r="C54" s="4">
        <f>IF(B54="","",IFERROR(VLOOKUP(B54,'Clientes'!$A$2:$G$101,2,FALSE),"Cliente não encontrado"))</f>
        <v/>
      </c>
      <c r="D54" s="5">
        <f>IF(B54="","",IFERROR(VLOOKUP(B54,'Clientes'!$A$2:$G$101,3,FALSE),""))</f>
        <v/>
      </c>
      <c r="E54" s="4">
        <f>IF(B54="","",IFERROR(VLOOKUP(B54,'Clientes'!$A$2:$G$101,4,FALSE),""))</f>
        <v/>
      </c>
      <c r="F54" s="6" t="n"/>
      <c r="G54" s="7" t="n"/>
      <c r="H54" s="7" t="n"/>
      <c r="I54" s="8" t="n"/>
      <c r="J54" s="8" t="n"/>
      <c r="K54" s="8" t="n"/>
      <c r="L54" s="9">
        <f>IF(I54="","",I54+IF(J54="",0,J54)-IF(K54="",0,K54))</f>
        <v/>
      </c>
      <c r="M54" s="7" t="n"/>
      <c r="N54" s="8" t="n"/>
      <c r="O54" s="2">
        <f>IF(H54="","",IF(M54&lt;&gt;"",MAX(0,M54-H54),MAX(0,TODAY()-H54)))</f>
        <v/>
      </c>
      <c r="P54" s="4">
        <f>IF(H54="","",IF(M54&lt;&gt;"","Pago",IF(TODAY()&gt;H54,"Em atraso",IF(H54-TODAY()&lt;=7,"Vence em até 7 dias","Em aberto"))))</f>
        <v/>
      </c>
      <c r="Q54" s="7" t="n"/>
      <c r="R54" s="6" t="n"/>
      <c r="S54" s="10" t="n"/>
    </row>
    <row r="55" ht="24" customHeight="1">
      <c r="A55" s="11">
        <f>IF(B55="","",1000+ROW()-1)</f>
        <v/>
      </c>
      <c r="B55" s="3" t="n"/>
      <c r="C55" s="12">
        <f>IF(B55="","",IFERROR(VLOOKUP(B55,'Clientes'!$A$2:$G$101,2,FALSE),"Cliente não encontrado"))</f>
        <v/>
      </c>
      <c r="D55" s="13">
        <f>IF(B55="","",IFERROR(VLOOKUP(B55,'Clientes'!$A$2:$G$101,3,FALSE),""))</f>
        <v/>
      </c>
      <c r="E55" s="12">
        <f>IF(B55="","",IFERROR(VLOOKUP(B55,'Clientes'!$A$2:$G$101,4,FALSE),""))</f>
        <v/>
      </c>
      <c r="F55" s="6" t="n"/>
      <c r="G55" s="7" t="n"/>
      <c r="H55" s="7" t="n"/>
      <c r="I55" s="8" t="n"/>
      <c r="J55" s="8" t="n"/>
      <c r="K55" s="8" t="n"/>
      <c r="L55" s="14">
        <f>IF(I55="","",I55+IF(J55="",0,J55)-IF(K55="",0,K55))</f>
        <v/>
      </c>
      <c r="M55" s="7" t="n"/>
      <c r="N55" s="8" t="n"/>
      <c r="O55" s="11">
        <f>IF(H55="","",IF(M55&lt;&gt;"",MAX(0,M55-H55),MAX(0,TODAY()-H55)))</f>
        <v/>
      </c>
      <c r="P55" s="12">
        <f>IF(H55="","",IF(M55&lt;&gt;"","Pago",IF(TODAY()&gt;H55,"Em atraso",IF(H55-TODAY()&lt;=7,"Vence em até 7 dias","Em aberto"))))</f>
        <v/>
      </c>
      <c r="Q55" s="7" t="n"/>
      <c r="R55" s="6" t="n"/>
      <c r="S55" s="10" t="n"/>
    </row>
    <row r="56" ht="24" customHeight="1">
      <c r="A56" s="2">
        <f>IF(B56="","",1000+ROW()-1)</f>
        <v/>
      </c>
      <c r="B56" s="3" t="n"/>
      <c r="C56" s="4">
        <f>IF(B56="","",IFERROR(VLOOKUP(B56,'Clientes'!$A$2:$G$101,2,FALSE),"Cliente não encontrado"))</f>
        <v/>
      </c>
      <c r="D56" s="5">
        <f>IF(B56="","",IFERROR(VLOOKUP(B56,'Clientes'!$A$2:$G$101,3,FALSE),""))</f>
        <v/>
      </c>
      <c r="E56" s="4">
        <f>IF(B56="","",IFERROR(VLOOKUP(B56,'Clientes'!$A$2:$G$101,4,FALSE),""))</f>
        <v/>
      </c>
      <c r="F56" s="6" t="n"/>
      <c r="G56" s="7" t="n"/>
      <c r="H56" s="7" t="n"/>
      <c r="I56" s="8" t="n"/>
      <c r="J56" s="8" t="n"/>
      <c r="K56" s="8" t="n"/>
      <c r="L56" s="9">
        <f>IF(I56="","",I56+IF(J56="",0,J56)-IF(K56="",0,K56))</f>
        <v/>
      </c>
      <c r="M56" s="7" t="n"/>
      <c r="N56" s="8" t="n"/>
      <c r="O56" s="2">
        <f>IF(H56="","",IF(M56&lt;&gt;"",MAX(0,M56-H56),MAX(0,TODAY()-H56)))</f>
        <v/>
      </c>
      <c r="P56" s="4">
        <f>IF(H56="","",IF(M56&lt;&gt;"","Pago",IF(TODAY()&gt;H56,"Em atraso",IF(H56-TODAY()&lt;=7,"Vence em até 7 dias","Em aberto"))))</f>
        <v/>
      </c>
      <c r="Q56" s="7" t="n"/>
      <c r="R56" s="6" t="n"/>
      <c r="S56" s="10" t="n"/>
    </row>
    <row r="57" ht="24" customHeight="1">
      <c r="A57" s="11">
        <f>IF(B57="","",1000+ROW()-1)</f>
        <v/>
      </c>
      <c r="B57" s="3" t="n"/>
      <c r="C57" s="12">
        <f>IF(B57="","",IFERROR(VLOOKUP(B57,'Clientes'!$A$2:$G$101,2,FALSE),"Cliente não encontrado"))</f>
        <v/>
      </c>
      <c r="D57" s="13">
        <f>IF(B57="","",IFERROR(VLOOKUP(B57,'Clientes'!$A$2:$G$101,3,FALSE),""))</f>
        <v/>
      </c>
      <c r="E57" s="12">
        <f>IF(B57="","",IFERROR(VLOOKUP(B57,'Clientes'!$A$2:$G$101,4,FALSE),""))</f>
        <v/>
      </c>
      <c r="F57" s="6" t="n"/>
      <c r="G57" s="7" t="n"/>
      <c r="H57" s="7" t="n"/>
      <c r="I57" s="8" t="n"/>
      <c r="J57" s="8" t="n"/>
      <c r="K57" s="8" t="n"/>
      <c r="L57" s="14">
        <f>IF(I57="","",I57+IF(J57="",0,J57)-IF(K57="",0,K57))</f>
        <v/>
      </c>
      <c r="M57" s="7" t="n"/>
      <c r="N57" s="8" t="n"/>
      <c r="O57" s="11">
        <f>IF(H57="","",IF(M57&lt;&gt;"",MAX(0,M57-H57),MAX(0,TODAY()-H57)))</f>
        <v/>
      </c>
      <c r="P57" s="12">
        <f>IF(H57="","",IF(M57&lt;&gt;"","Pago",IF(TODAY()&gt;H57,"Em atraso",IF(H57-TODAY()&lt;=7,"Vence em até 7 dias","Em aberto"))))</f>
        <v/>
      </c>
      <c r="Q57" s="7" t="n"/>
      <c r="R57" s="6" t="n"/>
      <c r="S57" s="10" t="n"/>
    </row>
    <row r="58" ht="24" customHeight="1">
      <c r="A58" s="2">
        <f>IF(B58="","",1000+ROW()-1)</f>
        <v/>
      </c>
      <c r="B58" s="3" t="n"/>
      <c r="C58" s="4">
        <f>IF(B58="","",IFERROR(VLOOKUP(B58,'Clientes'!$A$2:$G$101,2,FALSE),"Cliente não encontrado"))</f>
        <v/>
      </c>
      <c r="D58" s="5">
        <f>IF(B58="","",IFERROR(VLOOKUP(B58,'Clientes'!$A$2:$G$101,3,FALSE),""))</f>
        <v/>
      </c>
      <c r="E58" s="4">
        <f>IF(B58="","",IFERROR(VLOOKUP(B58,'Clientes'!$A$2:$G$101,4,FALSE),""))</f>
        <v/>
      </c>
      <c r="F58" s="6" t="n"/>
      <c r="G58" s="7" t="n"/>
      <c r="H58" s="7" t="n"/>
      <c r="I58" s="8" t="n"/>
      <c r="J58" s="8" t="n"/>
      <c r="K58" s="8" t="n"/>
      <c r="L58" s="9">
        <f>IF(I58="","",I58+IF(J58="",0,J58)-IF(K58="",0,K58))</f>
        <v/>
      </c>
      <c r="M58" s="7" t="n"/>
      <c r="N58" s="8" t="n"/>
      <c r="O58" s="2">
        <f>IF(H58="","",IF(M58&lt;&gt;"",MAX(0,M58-H58),MAX(0,TODAY()-H58)))</f>
        <v/>
      </c>
      <c r="P58" s="4">
        <f>IF(H58="","",IF(M58&lt;&gt;"","Pago",IF(TODAY()&gt;H58,"Em atraso",IF(H58-TODAY()&lt;=7,"Vence em até 7 dias","Em aberto"))))</f>
        <v/>
      </c>
      <c r="Q58" s="7" t="n"/>
      <c r="R58" s="6" t="n"/>
      <c r="S58" s="10" t="n"/>
    </row>
    <row r="59" ht="24" customHeight="1">
      <c r="A59" s="11">
        <f>IF(B59="","",1000+ROW()-1)</f>
        <v/>
      </c>
      <c r="B59" s="3" t="n"/>
      <c r="C59" s="12">
        <f>IF(B59="","",IFERROR(VLOOKUP(B59,'Clientes'!$A$2:$G$101,2,FALSE),"Cliente não encontrado"))</f>
        <v/>
      </c>
      <c r="D59" s="13">
        <f>IF(B59="","",IFERROR(VLOOKUP(B59,'Clientes'!$A$2:$G$101,3,FALSE),""))</f>
        <v/>
      </c>
      <c r="E59" s="12">
        <f>IF(B59="","",IFERROR(VLOOKUP(B59,'Clientes'!$A$2:$G$101,4,FALSE),""))</f>
        <v/>
      </c>
      <c r="F59" s="6" t="n"/>
      <c r="G59" s="7" t="n"/>
      <c r="H59" s="7" t="n"/>
      <c r="I59" s="8" t="n"/>
      <c r="J59" s="8" t="n"/>
      <c r="K59" s="8" t="n"/>
      <c r="L59" s="14">
        <f>IF(I59="","",I59+IF(J59="",0,J59)-IF(K59="",0,K59))</f>
        <v/>
      </c>
      <c r="M59" s="7" t="n"/>
      <c r="N59" s="8" t="n"/>
      <c r="O59" s="11">
        <f>IF(H59="","",IF(M59&lt;&gt;"",MAX(0,M59-H59),MAX(0,TODAY()-H59)))</f>
        <v/>
      </c>
      <c r="P59" s="12">
        <f>IF(H59="","",IF(M59&lt;&gt;"","Pago",IF(TODAY()&gt;H59,"Em atraso",IF(H59-TODAY()&lt;=7,"Vence em até 7 dias","Em aberto"))))</f>
        <v/>
      </c>
      <c r="Q59" s="7" t="n"/>
      <c r="R59" s="6" t="n"/>
      <c r="S59" s="10" t="n"/>
    </row>
    <row r="60" ht="24" customHeight="1">
      <c r="A60" s="2">
        <f>IF(B60="","",1000+ROW()-1)</f>
        <v/>
      </c>
      <c r="B60" s="3" t="n"/>
      <c r="C60" s="4">
        <f>IF(B60="","",IFERROR(VLOOKUP(B60,'Clientes'!$A$2:$G$101,2,FALSE),"Cliente não encontrado"))</f>
        <v/>
      </c>
      <c r="D60" s="5">
        <f>IF(B60="","",IFERROR(VLOOKUP(B60,'Clientes'!$A$2:$G$101,3,FALSE),""))</f>
        <v/>
      </c>
      <c r="E60" s="4">
        <f>IF(B60="","",IFERROR(VLOOKUP(B60,'Clientes'!$A$2:$G$101,4,FALSE),""))</f>
        <v/>
      </c>
      <c r="F60" s="6" t="n"/>
      <c r="G60" s="7" t="n"/>
      <c r="H60" s="7" t="n"/>
      <c r="I60" s="8" t="n"/>
      <c r="J60" s="8" t="n"/>
      <c r="K60" s="8" t="n"/>
      <c r="L60" s="9">
        <f>IF(I60="","",I60+IF(J60="",0,J60)-IF(K60="",0,K60))</f>
        <v/>
      </c>
      <c r="M60" s="7" t="n"/>
      <c r="N60" s="8" t="n"/>
      <c r="O60" s="2">
        <f>IF(H60="","",IF(M60&lt;&gt;"",MAX(0,M60-H60),MAX(0,TODAY()-H60)))</f>
        <v/>
      </c>
      <c r="P60" s="4">
        <f>IF(H60="","",IF(M60&lt;&gt;"","Pago",IF(TODAY()&gt;H60,"Em atraso",IF(H60-TODAY()&lt;=7,"Vence em até 7 dias","Em aberto"))))</f>
        <v/>
      </c>
      <c r="Q60" s="7" t="n"/>
      <c r="R60" s="6" t="n"/>
      <c r="S60" s="10" t="n"/>
    </row>
    <row r="61" ht="24" customHeight="1">
      <c r="A61" s="11">
        <f>IF(B61="","",1000+ROW()-1)</f>
        <v/>
      </c>
      <c r="B61" s="3" t="n"/>
      <c r="C61" s="12">
        <f>IF(B61="","",IFERROR(VLOOKUP(B61,'Clientes'!$A$2:$G$101,2,FALSE),"Cliente não encontrado"))</f>
        <v/>
      </c>
      <c r="D61" s="13">
        <f>IF(B61="","",IFERROR(VLOOKUP(B61,'Clientes'!$A$2:$G$101,3,FALSE),""))</f>
        <v/>
      </c>
      <c r="E61" s="12">
        <f>IF(B61="","",IFERROR(VLOOKUP(B61,'Clientes'!$A$2:$G$101,4,FALSE),""))</f>
        <v/>
      </c>
      <c r="F61" s="6" t="n"/>
      <c r="G61" s="7" t="n"/>
      <c r="H61" s="7" t="n"/>
      <c r="I61" s="8" t="n"/>
      <c r="J61" s="8" t="n"/>
      <c r="K61" s="8" t="n"/>
      <c r="L61" s="14">
        <f>IF(I61="","",I61+IF(J61="",0,J61)-IF(K61="",0,K61))</f>
        <v/>
      </c>
      <c r="M61" s="7" t="n"/>
      <c r="N61" s="8" t="n"/>
      <c r="O61" s="11">
        <f>IF(H61="","",IF(M61&lt;&gt;"",MAX(0,M61-H61),MAX(0,TODAY()-H61)))</f>
        <v/>
      </c>
      <c r="P61" s="12">
        <f>IF(H61="","",IF(M61&lt;&gt;"","Pago",IF(TODAY()&gt;H61,"Em atraso",IF(H61-TODAY()&lt;=7,"Vence em até 7 dias","Em aberto"))))</f>
        <v/>
      </c>
      <c r="Q61" s="7" t="n"/>
      <c r="R61" s="6" t="n"/>
      <c r="S61" s="10" t="n"/>
    </row>
    <row r="62" ht="24" customHeight="1">
      <c r="A62" s="2">
        <f>IF(B62="","",1000+ROW()-1)</f>
        <v/>
      </c>
      <c r="B62" s="3" t="n"/>
      <c r="C62" s="4">
        <f>IF(B62="","",IFERROR(VLOOKUP(B62,'Clientes'!$A$2:$G$101,2,FALSE),"Cliente não encontrado"))</f>
        <v/>
      </c>
      <c r="D62" s="5">
        <f>IF(B62="","",IFERROR(VLOOKUP(B62,'Clientes'!$A$2:$G$101,3,FALSE),""))</f>
        <v/>
      </c>
      <c r="E62" s="4">
        <f>IF(B62="","",IFERROR(VLOOKUP(B62,'Clientes'!$A$2:$G$101,4,FALSE),""))</f>
        <v/>
      </c>
      <c r="F62" s="6" t="n"/>
      <c r="G62" s="7" t="n"/>
      <c r="H62" s="7" t="n"/>
      <c r="I62" s="8" t="n"/>
      <c r="J62" s="8" t="n"/>
      <c r="K62" s="8" t="n"/>
      <c r="L62" s="9">
        <f>IF(I62="","",I62+IF(J62="",0,J62)-IF(K62="",0,K62))</f>
        <v/>
      </c>
      <c r="M62" s="7" t="n"/>
      <c r="N62" s="8" t="n"/>
      <c r="O62" s="2">
        <f>IF(H62="","",IF(M62&lt;&gt;"",MAX(0,M62-H62),MAX(0,TODAY()-H62)))</f>
        <v/>
      </c>
      <c r="P62" s="4">
        <f>IF(H62="","",IF(M62&lt;&gt;"","Pago",IF(TODAY()&gt;H62,"Em atraso",IF(H62-TODAY()&lt;=7,"Vence em até 7 dias","Em aberto"))))</f>
        <v/>
      </c>
      <c r="Q62" s="7" t="n"/>
      <c r="R62" s="6" t="n"/>
      <c r="S62" s="10" t="n"/>
    </row>
    <row r="63" ht="24" customHeight="1">
      <c r="A63" s="11">
        <f>IF(B63="","",1000+ROW()-1)</f>
        <v/>
      </c>
      <c r="B63" s="3" t="n"/>
      <c r="C63" s="12">
        <f>IF(B63="","",IFERROR(VLOOKUP(B63,'Clientes'!$A$2:$G$101,2,FALSE),"Cliente não encontrado"))</f>
        <v/>
      </c>
      <c r="D63" s="13">
        <f>IF(B63="","",IFERROR(VLOOKUP(B63,'Clientes'!$A$2:$G$101,3,FALSE),""))</f>
        <v/>
      </c>
      <c r="E63" s="12">
        <f>IF(B63="","",IFERROR(VLOOKUP(B63,'Clientes'!$A$2:$G$101,4,FALSE),""))</f>
        <v/>
      </c>
      <c r="F63" s="6" t="n"/>
      <c r="G63" s="7" t="n"/>
      <c r="H63" s="7" t="n"/>
      <c r="I63" s="8" t="n"/>
      <c r="J63" s="8" t="n"/>
      <c r="K63" s="8" t="n"/>
      <c r="L63" s="14">
        <f>IF(I63="","",I63+IF(J63="",0,J63)-IF(K63="",0,K63))</f>
        <v/>
      </c>
      <c r="M63" s="7" t="n"/>
      <c r="N63" s="8" t="n"/>
      <c r="O63" s="11">
        <f>IF(H63="","",IF(M63&lt;&gt;"",MAX(0,M63-H63),MAX(0,TODAY()-H63)))</f>
        <v/>
      </c>
      <c r="P63" s="12">
        <f>IF(H63="","",IF(M63&lt;&gt;"","Pago",IF(TODAY()&gt;H63,"Em atraso",IF(H63-TODAY()&lt;=7,"Vence em até 7 dias","Em aberto"))))</f>
        <v/>
      </c>
      <c r="Q63" s="7" t="n"/>
      <c r="R63" s="6" t="n"/>
      <c r="S63" s="10" t="n"/>
    </row>
    <row r="64" ht="24" customHeight="1">
      <c r="A64" s="2">
        <f>IF(B64="","",1000+ROW()-1)</f>
        <v/>
      </c>
      <c r="B64" s="3" t="n"/>
      <c r="C64" s="4">
        <f>IF(B64="","",IFERROR(VLOOKUP(B64,'Clientes'!$A$2:$G$101,2,FALSE),"Cliente não encontrado"))</f>
        <v/>
      </c>
      <c r="D64" s="5">
        <f>IF(B64="","",IFERROR(VLOOKUP(B64,'Clientes'!$A$2:$G$101,3,FALSE),""))</f>
        <v/>
      </c>
      <c r="E64" s="4">
        <f>IF(B64="","",IFERROR(VLOOKUP(B64,'Clientes'!$A$2:$G$101,4,FALSE),""))</f>
        <v/>
      </c>
      <c r="F64" s="6" t="n"/>
      <c r="G64" s="7" t="n"/>
      <c r="H64" s="7" t="n"/>
      <c r="I64" s="8" t="n"/>
      <c r="J64" s="8" t="n"/>
      <c r="K64" s="8" t="n"/>
      <c r="L64" s="9">
        <f>IF(I64="","",I64+IF(J64="",0,J64)-IF(K64="",0,K64))</f>
        <v/>
      </c>
      <c r="M64" s="7" t="n"/>
      <c r="N64" s="8" t="n"/>
      <c r="O64" s="2">
        <f>IF(H64="","",IF(M64&lt;&gt;"",MAX(0,M64-H64),MAX(0,TODAY()-H64)))</f>
        <v/>
      </c>
      <c r="P64" s="4">
        <f>IF(H64="","",IF(M64&lt;&gt;"","Pago",IF(TODAY()&gt;H64,"Em atraso",IF(H64-TODAY()&lt;=7,"Vence em até 7 dias","Em aberto"))))</f>
        <v/>
      </c>
      <c r="Q64" s="7" t="n"/>
      <c r="R64" s="6" t="n"/>
      <c r="S64" s="10" t="n"/>
    </row>
    <row r="65" ht="24" customHeight="1">
      <c r="A65" s="11">
        <f>IF(B65="","",1000+ROW()-1)</f>
        <v/>
      </c>
      <c r="B65" s="3" t="n"/>
      <c r="C65" s="12">
        <f>IF(B65="","",IFERROR(VLOOKUP(B65,'Clientes'!$A$2:$G$101,2,FALSE),"Cliente não encontrado"))</f>
        <v/>
      </c>
      <c r="D65" s="13">
        <f>IF(B65="","",IFERROR(VLOOKUP(B65,'Clientes'!$A$2:$G$101,3,FALSE),""))</f>
        <v/>
      </c>
      <c r="E65" s="12">
        <f>IF(B65="","",IFERROR(VLOOKUP(B65,'Clientes'!$A$2:$G$101,4,FALSE),""))</f>
        <v/>
      </c>
      <c r="F65" s="6" t="n"/>
      <c r="G65" s="7" t="n"/>
      <c r="H65" s="7" t="n"/>
      <c r="I65" s="8" t="n"/>
      <c r="J65" s="8" t="n"/>
      <c r="K65" s="8" t="n"/>
      <c r="L65" s="14">
        <f>IF(I65="","",I65+IF(J65="",0,J65)-IF(K65="",0,K65))</f>
        <v/>
      </c>
      <c r="M65" s="7" t="n"/>
      <c r="N65" s="8" t="n"/>
      <c r="O65" s="11">
        <f>IF(H65="","",IF(M65&lt;&gt;"",MAX(0,M65-H65),MAX(0,TODAY()-H65)))</f>
        <v/>
      </c>
      <c r="P65" s="12">
        <f>IF(H65="","",IF(M65&lt;&gt;"","Pago",IF(TODAY()&gt;H65,"Em atraso",IF(H65-TODAY()&lt;=7,"Vence em até 7 dias","Em aberto"))))</f>
        <v/>
      </c>
      <c r="Q65" s="7" t="n"/>
      <c r="R65" s="6" t="n"/>
      <c r="S65" s="10" t="n"/>
    </row>
    <row r="66" ht="24" customHeight="1">
      <c r="A66" s="2">
        <f>IF(B66="","",1000+ROW()-1)</f>
        <v/>
      </c>
      <c r="B66" s="3" t="n"/>
      <c r="C66" s="4">
        <f>IF(B66="","",IFERROR(VLOOKUP(B66,'Clientes'!$A$2:$G$101,2,FALSE),"Cliente não encontrado"))</f>
        <v/>
      </c>
      <c r="D66" s="5">
        <f>IF(B66="","",IFERROR(VLOOKUP(B66,'Clientes'!$A$2:$G$101,3,FALSE),""))</f>
        <v/>
      </c>
      <c r="E66" s="4">
        <f>IF(B66="","",IFERROR(VLOOKUP(B66,'Clientes'!$A$2:$G$101,4,FALSE),""))</f>
        <v/>
      </c>
      <c r="F66" s="6" t="n"/>
      <c r="G66" s="7" t="n"/>
      <c r="H66" s="7" t="n"/>
      <c r="I66" s="8" t="n"/>
      <c r="J66" s="8" t="n"/>
      <c r="K66" s="8" t="n"/>
      <c r="L66" s="9">
        <f>IF(I66="","",I66+IF(J66="",0,J66)-IF(K66="",0,K66))</f>
        <v/>
      </c>
      <c r="M66" s="7" t="n"/>
      <c r="N66" s="8" t="n"/>
      <c r="O66" s="2">
        <f>IF(H66="","",IF(M66&lt;&gt;"",MAX(0,M66-H66),MAX(0,TODAY()-H66)))</f>
        <v/>
      </c>
      <c r="P66" s="4">
        <f>IF(H66="","",IF(M66&lt;&gt;"","Pago",IF(TODAY()&gt;H66,"Em atraso",IF(H66-TODAY()&lt;=7,"Vence em até 7 dias","Em aberto"))))</f>
        <v/>
      </c>
      <c r="Q66" s="7" t="n"/>
      <c r="R66" s="6" t="n"/>
      <c r="S66" s="10" t="n"/>
    </row>
    <row r="67" ht="24" customHeight="1">
      <c r="A67" s="11">
        <f>IF(B67="","",1000+ROW()-1)</f>
        <v/>
      </c>
      <c r="B67" s="3" t="n"/>
      <c r="C67" s="12">
        <f>IF(B67="","",IFERROR(VLOOKUP(B67,'Clientes'!$A$2:$G$101,2,FALSE),"Cliente não encontrado"))</f>
        <v/>
      </c>
      <c r="D67" s="13">
        <f>IF(B67="","",IFERROR(VLOOKUP(B67,'Clientes'!$A$2:$G$101,3,FALSE),""))</f>
        <v/>
      </c>
      <c r="E67" s="12">
        <f>IF(B67="","",IFERROR(VLOOKUP(B67,'Clientes'!$A$2:$G$101,4,FALSE),""))</f>
        <v/>
      </c>
      <c r="F67" s="6" t="n"/>
      <c r="G67" s="7" t="n"/>
      <c r="H67" s="7" t="n"/>
      <c r="I67" s="8" t="n"/>
      <c r="J67" s="8" t="n"/>
      <c r="K67" s="8" t="n"/>
      <c r="L67" s="14">
        <f>IF(I67="","",I67+IF(J67="",0,J67)-IF(K67="",0,K67))</f>
        <v/>
      </c>
      <c r="M67" s="7" t="n"/>
      <c r="N67" s="8" t="n"/>
      <c r="O67" s="11">
        <f>IF(H67="","",IF(M67&lt;&gt;"",MAX(0,M67-H67),MAX(0,TODAY()-H67)))</f>
        <v/>
      </c>
      <c r="P67" s="12">
        <f>IF(H67="","",IF(M67&lt;&gt;"","Pago",IF(TODAY()&gt;H67,"Em atraso",IF(H67-TODAY()&lt;=7,"Vence em até 7 dias","Em aberto"))))</f>
        <v/>
      </c>
      <c r="Q67" s="7" t="n"/>
      <c r="R67" s="6" t="n"/>
      <c r="S67" s="10" t="n"/>
    </row>
    <row r="68" ht="24" customHeight="1">
      <c r="A68" s="2">
        <f>IF(B68="","",1000+ROW()-1)</f>
        <v/>
      </c>
      <c r="B68" s="3" t="n"/>
      <c r="C68" s="4">
        <f>IF(B68="","",IFERROR(VLOOKUP(B68,'Clientes'!$A$2:$G$101,2,FALSE),"Cliente não encontrado"))</f>
        <v/>
      </c>
      <c r="D68" s="5">
        <f>IF(B68="","",IFERROR(VLOOKUP(B68,'Clientes'!$A$2:$G$101,3,FALSE),""))</f>
        <v/>
      </c>
      <c r="E68" s="4">
        <f>IF(B68="","",IFERROR(VLOOKUP(B68,'Clientes'!$A$2:$G$101,4,FALSE),""))</f>
        <v/>
      </c>
      <c r="F68" s="6" t="n"/>
      <c r="G68" s="7" t="n"/>
      <c r="H68" s="7" t="n"/>
      <c r="I68" s="8" t="n"/>
      <c r="J68" s="8" t="n"/>
      <c r="K68" s="8" t="n"/>
      <c r="L68" s="9">
        <f>IF(I68="","",I68+IF(J68="",0,J68)-IF(K68="",0,K68))</f>
        <v/>
      </c>
      <c r="M68" s="7" t="n"/>
      <c r="N68" s="8" t="n"/>
      <c r="O68" s="2">
        <f>IF(H68="","",IF(M68&lt;&gt;"",MAX(0,M68-H68),MAX(0,TODAY()-H68)))</f>
        <v/>
      </c>
      <c r="P68" s="4">
        <f>IF(H68="","",IF(M68&lt;&gt;"","Pago",IF(TODAY()&gt;H68,"Em atraso",IF(H68-TODAY()&lt;=7,"Vence em até 7 dias","Em aberto"))))</f>
        <v/>
      </c>
      <c r="Q68" s="7" t="n"/>
      <c r="R68" s="6" t="n"/>
      <c r="S68" s="10" t="n"/>
    </row>
    <row r="69" ht="24" customHeight="1">
      <c r="A69" s="11">
        <f>IF(B69="","",1000+ROW()-1)</f>
        <v/>
      </c>
      <c r="B69" s="3" t="n"/>
      <c r="C69" s="12">
        <f>IF(B69="","",IFERROR(VLOOKUP(B69,'Clientes'!$A$2:$G$101,2,FALSE),"Cliente não encontrado"))</f>
        <v/>
      </c>
      <c r="D69" s="13">
        <f>IF(B69="","",IFERROR(VLOOKUP(B69,'Clientes'!$A$2:$G$101,3,FALSE),""))</f>
        <v/>
      </c>
      <c r="E69" s="12">
        <f>IF(B69="","",IFERROR(VLOOKUP(B69,'Clientes'!$A$2:$G$101,4,FALSE),""))</f>
        <v/>
      </c>
      <c r="F69" s="6" t="n"/>
      <c r="G69" s="7" t="n"/>
      <c r="H69" s="7" t="n"/>
      <c r="I69" s="8" t="n"/>
      <c r="J69" s="8" t="n"/>
      <c r="K69" s="8" t="n"/>
      <c r="L69" s="14">
        <f>IF(I69="","",I69+IF(J69="",0,J69)-IF(K69="",0,K69))</f>
        <v/>
      </c>
      <c r="M69" s="7" t="n"/>
      <c r="N69" s="8" t="n"/>
      <c r="O69" s="11">
        <f>IF(H69="","",IF(M69&lt;&gt;"",MAX(0,M69-H69),MAX(0,TODAY()-H69)))</f>
        <v/>
      </c>
      <c r="P69" s="12">
        <f>IF(H69="","",IF(M69&lt;&gt;"","Pago",IF(TODAY()&gt;H69,"Em atraso",IF(H69-TODAY()&lt;=7,"Vence em até 7 dias","Em aberto"))))</f>
        <v/>
      </c>
      <c r="Q69" s="7" t="n"/>
      <c r="R69" s="6" t="n"/>
      <c r="S69" s="10" t="n"/>
    </row>
    <row r="70" ht="24" customHeight="1">
      <c r="A70" s="2">
        <f>IF(B70="","",1000+ROW()-1)</f>
        <v/>
      </c>
      <c r="B70" s="3" t="n"/>
      <c r="C70" s="4">
        <f>IF(B70="","",IFERROR(VLOOKUP(B70,'Clientes'!$A$2:$G$101,2,FALSE),"Cliente não encontrado"))</f>
        <v/>
      </c>
      <c r="D70" s="5">
        <f>IF(B70="","",IFERROR(VLOOKUP(B70,'Clientes'!$A$2:$G$101,3,FALSE),""))</f>
        <v/>
      </c>
      <c r="E70" s="4">
        <f>IF(B70="","",IFERROR(VLOOKUP(B70,'Clientes'!$A$2:$G$101,4,FALSE),""))</f>
        <v/>
      </c>
      <c r="F70" s="6" t="n"/>
      <c r="G70" s="7" t="n"/>
      <c r="H70" s="7" t="n"/>
      <c r="I70" s="8" t="n"/>
      <c r="J70" s="8" t="n"/>
      <c r="K70" s="8" t="n"/>
      <c r="L70" s="9">
        <f>IF(I70="","",I70+IF(J70="",0,J70)-IF(K70="",0,K70))</f>
        <v/>
      </c>
      <c r="M70" s="7" t="n"/>
      <c r="N70" s="8" t="n"/>
      <c r="O70" s="2">
        <f>IF(H70="","",IF(M70&lt;&gt;"",MAX(0,M70-H70),MAX(0,TODAY()-H70)))</f>
        <v/>
      </c>
      <c r="P70" s="4">
        <f>IF(H70="","",IF(M70&lt;&gt;"","Pago",IF(TODAY()&gt;H70,"Em atraso",IF(H70-TODAY()&lt;=7,"Vence em até 7 dias","Em aberto"))))</f>
        <v/>
      </c>
      <c r="Q70" s="7" t="n"/>
      <c r="R70" s="6" t="n"/>
      <c r="S70" s="10" t="n"/>
    </row>
    <row r="71" ht="24" customHeight="1">
      <c r="A71" s="11">
        <f>IF(B71="","",1000+ROW()-1)</f>
        <v/>
      </c>
      <c r="B71" s="3" t="n"/>
      <c r="C71" s="12">
        <f>IF(B71="","",IFERROR(VLOOKUP(B71,'Clientes'!$A$2:$G$101,2,FALSE),"Cliente não encontrado"))</f>
        <v/>
      </c>
      <c r="D71" s="13">
        <f>IF(B71="","",IFERROR(VLOOKUP(B71,'Clientes'!$A$2:$G$101,3,FALSE),""))</f>
        <v/>
      </c>
      <c r="E71" s="12">
        <f>IF(B71="","",IFERROR(VLOOKUP(B71,'Clientes'!$A$2:$G$101,4,FALSE),""))</f>
        <v/>
      </c>
      <c r="F71" s="6" t="n"/>
      <c r="G71" s="7" t="n"/>
      <c r="H71" s="7" t="n"/>
      <c r="I71" s="8" t="n"/>
      <c r="J71" s="8" t="n"/>
      <c r="K71" s="8" t="n"/>
      <c r="L71" s="14">
        <f>IF(I71="","",I71+IF(J71="",0,J71)-IF(K71="",0,K71))</f>
        <v/>
      </c>
      <c r="M71" s="7" t="n"/>
      <c r="N71" s="8" t="n"/>
      <c r="O71" s="11">
        <f>IF(H71="","",IF(M71&lt;&gt;"",MAX(0,M71-H71),MAX(0,TODAY()-H71)))</f>
        <v/>
      </c>
      <c r="P71" s="12">
        <f>IF(H71="","",IF(M71&lt;&gt;"","Pago",IF(TODAY()&gt;H71,"Em atraso",IF(H71-TODAY()&lt;=7,"Vence em até 7 dias","Em aberto"))))</f>
        <v/>
      </c>
      <c r="Q71" s="7" t="n"/>
      <c r="R71" s="6" t="n"/>
      <c r="S71" s="10" t="n"/>
    </row>
    <row r="72" ht="24" customHeight="1">
      <c r="A72" s="2">
        <f>IF(B72="","",1000+ROW()-1)</f>
        <v/>
      </c>
      <c r="B72" s="3" t="n"/>
      <c r="C72" s="4">
        <f>IF(B72="","",IFERROR(VLOOKUP(B72,'Clientes'!$A$2:$G$101,2,FALSE),"Cliente não encontrado"))</f>
        <v/>
      </c>
      <c r="D72" s="5">
        <f>IF(B72="","",IFERROR(VLOOKUP(B72,'Clientes'!$A$2:$G$101,3,FALSE),""))</f>
        <v/>
      </c>
      <c r="E72" s="4">
        <f>IF(B72="","",IFERROR(VLOOKUP(B72,'Clientes'!$A$2:$G$101,4,FALSE),""))</f>
        <v/>
      </c>
      <c r="F72" s="6" t="n"/>
      <c r="G72" s="7" t="n"/>
      <c r="H72" s="7" t="n"/>
      <c r="I72" s="8" t="n"/>
      <c r="J72" s="8" t="n"/>
      <c r="K72" s="8" t="n"/>
      <c r="L72" s="9">
        <f>IF(I72="","",I72+IF(J72="",0,J72)-IF(K72="",0,K72))</f>
        <v/>
      </c>
      <c r="M72" s="7" t="n"/>
      <c r="N72" s="8" t="n"/>
      <c r="O72" s="2">
        <f>IF(H72="","",IF(M72&lt;&gt;"",MAX(0,M72-H72),MAX(0,TODAY()-H72)))</f>
        <v/>
      </c>
      <c r="P72" s="4">
        <f>IF(H72="","",IF(M72&lt;&gt;"","Pago",IF(TODAY()&gt;H72,"Em atraso",IF(H72-TODAY()&lt;=7,"Vence em até 7 dias","Em aberto"))))</f>
        <v/>
      </c>
      <c r="Q72" s="7" t="n"/>
      <c r="R72" s="6" t="n"/>
      <c r="S72" s="10" t="n"/>
    </row>
    <row r="73" ht="24" customHeight="1">
      <c r="A73" s="11">
        <f>IF(B73="","",1000+ROW()-1)</f>
        <v/>
      </c>
      <c r="B73" s="3" t="n"/>
      <c r="C73" s="12">
        <f>IF(B73="","",IFERROR(VLOOKUP(B73,'Clientes'!$A$2:$G$101,2,FALSE),"Cliente não encontrado"))</f>
        <v/>
      </c>
      <c r="D73" s="13">
        <f>IF(B73="","",IFERROR(VLOOKUP(B73,'Clientes'!$A$2:$G$101,3,FALSE),""))</f>
        <v/>
      </c>
      <c r="E73" s="12">
        <f>IF(B73="","",IFERROR(VLOOKUP(B73,'Clientes'!$A$2:$G$101,4,FALSE),""))</f>
        <v/>
      </c>
      <c r="F73" s="6" t="n"/>
      <c r="G73" s="7" t="n"/>
      <c r="H73" s="7" t="n"/>
      <c r="I73" s="8" t="n"/>
      <c r="J73" s="8" t="n"/>
      <c r="K73" s="8" t="n"/>
      <c r="L73" s="14">
        <f>IF(I73="","",I73+IF(J73="",0,J73)-IF(K73="",0,K73))</f>
        <v/>
      </c>
      <c r="M73" s="7" t="n"/>
      <c r="N73" s="8" t="n"/>
      <c r="O73" s="11">
        <f>IF(H73="","",IF(M73&lt;&gt;"",MAX(0,M73-H73),MAX(0,TODAY()-H73)))</f>
        <v/>
      </c>
      <c r="P73" s="12">
        <f>IF(H73="","",IF(M73&lt;&gt;"","Pago",IF(TODAY()&gt;H73,"Em atraso",IF(H73-TODAY()&lt;=7,"Vence em até 7 dias","Em aberto"))))</f>
        <v/>
      </c>
      <c r="Q73" s="7" t="n"/>
      <c r="R73" s="6" t="n"/>
      <c r="S73" s="10" t="n"/>
    </row>
    <row r="74" ht="24" customHeight="1">
      <c r="A74" s="2">
        <f>IF(B74="","",1000+ROW()-1)</f>
        <v/>
      </c>
      <c r="B74" s="3" t="n"/>
      <c r="C74" s="4">
        <f>IF(B74="","",IFERROR(VLOOKUP(B74,'Clientes'!$A$2:$G$101,2,FALSE),"Cliente não encontrado"))</f>
        <v/>
      </c>
      <c r="D74" s="5">
        <f>IF(B74="","",IFERROR(VLOOKUP(B74,'Clientes'!$A$2:$G$101,3,FALSE),""))</f>
        <v/>
      </c>
      <c r="E74" s="4">
        <f>IF(B74="","",IFERROR(VLOOKUP(B74,'Clientes'!$A$2:$G$101,4,FALSE),""))</f>
        <v/>
      </c>
      <c r="F74" s="6" t="n"/>
      <c r="G74" s="7" t="n"/>
      <c r="H74" s="7" t="n"/>
      <c r="I74" s="8" t="n"/>
      <c r="J74" s="8" t="n"/>
      <c r="K74" s="8" t="n"/>
      <c r="L74" s="9">
        <f>IF(I74="","",I74+IF(J74="",0,J74)-IF(K74="",0,K74))</f>
        <v/>
      </c>
      <c r="M74" s="7" t="n"/>
      <c r="N74" s="8" t="n"/>
      <c r="O74" s="2">
        <f>IF(H74="","",IF(M74&lt;&gt;"",MAX(0,M74-H74),MAX(0,TODAY()-H74)))</f>
        <v/>
      </c>
      <c r="P74" s="4">
        <f>IF(H74="","",IF(M74&lt;&gt;"","Pago",IF(TODAY()&gt;H74,"Em atraso",IF(H74-TODAY()&lt;=7,"Vence em até 7 dias","Em aberto"))))</f>
        <v/>
      </c>
      <c r="Q74" s="7" t="n"/>
      <c r="R74" s="6" t="n"/>
      <c r="S74" s="10" t="n"/>
    </row>
    <row r="75" ht="24" customHeight="1">
      <c r="A75" s="11">
        <f>IF(B75="","",1000+ROW()-1)</f>
        <v/>
      </c>
      <c r="B75" s="3" t="n"/>
      <c r="C75" s="12">
        <f>IF(B75="","",IFERROR(VLOOKUP(B75,'Clientes'!$A$2:$G$101,2,FALSE),"Cliente não encontrado"))</f>
        <v/>
      </c>
      <c r="D75" s="13">
        <f>IF(B75="","",IFERROR(VLOOKUP(B75,'Clientes'!$A$2:$G$101,3,FALSE),""))</f>
        <v/>
      </c>
      <c r="E75" s="12">
        <f>IF(B75="","",IFERROR(VLOOKUP(B75,'Clientes'!$A$2:$G$101,4,FALSE),""))</f>
        <v/>
      </c>
      <c r="F75" s="6" t="n"/>
      <c r="G75" s="7" t="n"/>
      <c r="H75" s="7" t="n"/>
      <c r="I75" s="8" t="n"/>
      <c r="J75" s="8" t="n"/>
      <c r="K75" s="8" t="n"/>
      <c r="L75" s="14">
        <f>IF(I75="","",I75+IF(J75="",0,J75)-IF(K75="",0,K75))</f>
        <v/>
      </c>
      <c r="M75" s="7" t="n"/>
      <c r="N75" s="8" t="n"/>
      <c r="O75" s="11">
        <f>IF(H75="","",IF(M75&lt;&gt;"",MAX(0,M75-H75),MAX(0,TODAY()-H75)))</f>
        <v/>
      </c>
      <c r="P75" s="12">
        <f>IF(H75="","",IF(M75&lt;&gt;"","Pago",IF(TODAY()&gt;H75,"Em atraso",IF(H75-TODAY()&lt;=7,"Vence em até 7 dias","Em aberto"))))</f>
        <v/>
      </c>
      <c r="Q75" s="7" t="n"/>
      <c r="R75" s="6" t="n"/>
      <c r="S75" s="10" t="n"/>
    </row>
    <row r="76" ht="24" customHeight="1">
      <c r="A76" s="2">
        <f>IF(B76="","",1000+ROW()-1)</f>
        <v/>
      </c>
      <c r="B76" s="3" t="n"/>
      <c r="C76" s="4">
        <f>IF(B76="","",IFERROR(VLOOKUP(B76,'Clientes'!$A$2:$G$101,2,FALSE),"Cliente não encontrado"))</f>
        <v/>
      </c>
      <c r="D76" s="5">
        <f>IF(B76="","",IFERROR(VLOOKUP(B76,'Clientes'!$A$2:$G$101,3,FALSE),""))</f>
        <v/>
      </c>
      <c r="E76" s="4">
        <f>IF(B76="","",IFERROR(VLOOKUP(B76,'Clientes'!$A$2:$G$101,4,FALSE),""))</f>
        <v/>
      </c>
      <c r="F76" s="6" t="n"/>
      <c r="G76" s="7" t="n"/>
      <c r="H76" s="7" t="n"/>
      <c r="I76" s="8" t="n"/>
      <c r="J76" s="8" t="n"/>
      <c r="K76" s="8" t="n"/>
      <c r="L76" s="9">
        <f>IF(I76="","",I76+IF(J76="",0,J76)-IF(K76="",0,K76))</f>
        <v/>
      </c>
      <c r="M76" s="7" t="n"/>
      <c r="N76" s="8" t="n"/>
      <c r="O76" s="2">
        <f>IF(H76="","",IF(M76&lt;&gt;"",MAX(0,M76-H76),MAX(0,TODAY()-H76)))</f>
        <v/>
      </c>
      <c r="P76" s="4">
        <f>IF(H76="","",IF(M76&lt;&gt;"","Pago",IF(TODAY()&gt;H76,"Em atraso",IF(H76-TODAY()&lt;=7,"Vence em até 7 dias","Em aberto"))))</f>
        <v/>
      </c>
      <c r="Q76" s="7" t="n"/>
      <c r="R76" s="6" t="n"/>
      <c r="S76" s="10" t="n"/>
    </row>
    <row r="77" ht="24" customHeight="1">
      <c r="A77" s="11">
        <f>IF(B77="","",1000+ROW()-1)</f>
        <v/>
      </c>
      <c r="B77" s="3" t="n"/>
      <c r="C77" s="12">
        <f>IF(B77="","",IFERROR(VLOOKUP(B77,'Clientes'!$A$2:$G$101,2,FALSE),"Cliente não encontrado"))</f>
        <v/>
      </c>
      <c r="D77" s="13">
        <f>IF(B77="","",IFERROR(VLOOKUP(B77,'Clientes'!$A$2:$G$101,3,FALSE),""))</f>
        <v/>
      </c>
      <c r="E77" s="12">
        <f>IF(B77="","",IFERROR(VLOOKUP(B77,'Clientes'!$A$2:$G$101,4,FALSE),""))</f>
        <v/>
      </c>
      <c r="F77" s="6" t="n"/>
      <c r="G77" s="7" t="n"/>
      <c r="H77" s="7" t="n"/>
      <c r="I77" s="8" t="n"/>
      <c r="J77" s="8" t="n"/>
      <c r="K77" s="8" t="n"/>
      <c r="L77" s="14">
        <f>IF(I77="","",I77+IF(J77="",0,J77)-IF(K77="",0,K77))</f>
        <v/>
      </c>
      <c r="M77" s="7" t="n"/>
      <c r="N77" s="8" t="n"/>
      <c r="O77" s="11">
        <f>IF(H77="","",IF(M77&lt;&gt;"",MAX(0,M77-H77),MAX(0,TODAY()-H77)))</f>
        <v/>
      </c>
      <c r="P77" s="12">
        <f>IF(H77="","",IF(M77&lt;&gt;"","Pago",IF(TODAY()&gt;H77,"Em atraso",IF(H77-TODAY()&lt;=7,"Vence em até 7 dias","Em aberto"))))</f>
        <v/>
      </c>
      <c r="Q77" s="7" t="n"/>
      <c r="R77" s="6" t="n"/>
      <c r="S77" s="10" t="n"/>
    </row>
    <row r="78" ht="24" customHeight="1">
      <c r="A78" s="2">
        <f>IF(B78="","",1000+ROW()-1)</f>
        <v/>
      </c>
      <c r="B78" s="3" t="n"/>
      <c r="C78" s="4">
        <f>IF(B78="","",IFERROR(VLOOKUP(B78,'Clientes'!$A$2:$G$101,2,FALSE),"Cliente não encontrado"))</f>
        <v/>
      </c>
      <c r="D78" s="5">
        <f>IF(B78="","",IFERROR(VLOOKUP(B78,'Clientes'!$A$2:$G$101,3,FALSE),""))</f>
        <v/>
      </c>
      <c r="E78" s="4">
        <f>IF(B78="","",IFERROR(VLOOKUP(B78,'Clientes'!$A$2:$G$101,4,FALSE),""))</f>
        <v/>
      </c>
      <c r="F78" s="6" t="n"/>
      <c r="G78" s="7" t="n"/>
      <c r="H78" s="7" t="n"/>
      <c r="I78" s="8" t="n"/>
      <c r="J78" s="8" t="n"/>
      <c r="K78" s="8" t="n"/>
      <c r="L78" s="9">
        <f>IF(I78="","",I78+IF(J78="",0,J78)-IF(K78="",0,K78))</f>
        <v/>
      </c>
      <c r="M78" s="7" t="n"/>
      <c r="N78" s="8" t="n"/>
      <c r="O78" s="2">
        <f>IF(H78="","",IF(M78&lt;&gt;"",MAX(0,M78-H78),MAX(0,TODAY()-H78)))</f>
        <v/>
      </c>
      <c r="P78" s="4">
        <f>IF(H78="","",IF(M78&lt;&gt;"","Pago",IF(TODAY()&gt;H78,"Em atraso",IF(H78-TODAY()&lt;=7,"Vence em até 7 dias","Em aberto"))))</f>
        <v/>
      </c>
      <c r="Q78" s="7" t="n"/>
      <c r="R78" s="6" t="n"/>
      <c r="S78" s="10" t="n"/>
    </row>
    <row r="79" ht="24" customHeight="1">
      <c r="A79" s="11">
        <f>IF(B79="","",1000+ROW()-1)</f>
        <v/>
      </c>
      <c r="B79" s="3" t="n"/>
      <c r="C79" s="12">
        <f>IF(B79="","",IFERROR(VLOOKUP(B79,'Clientes'!$A$2:$G$101,2,FALSE),"Cliente não encontrado"))</f>
        <v/>
      </c>
      <c r="D79" s="13">
        <f>IF(B79="","",IFERROR(VLOOKUP(B79,'Clientes'!$A$2:$G$101,3,FALSE),""))</f>
        <v/>
      </c>
      <c r="E79" s="12">
        <f>IF(B79="","",IFERROR(VLOOKUP(B79,'Clientes'!$A$2:$G$101,4,FALSE),""))</f>
        <v/>
      </c>
      <c r="F79" s="6" t="n"/>
      <c r="G79" s="7" t="n"/>
      <c r="H79" s="7" t="n"/>
      <c r="I79" s="8" t="n"/>
      <c r="J79" s="8" t="n"/>
      <c r="K79" s="8" t="n"/>
      <c r="L79" s="14">
        <f>IF(I79="","",I79+IF(J79="",0,J79)-IF(K79="",0,K79))</f>
        <v/>
      </c>
      <c r="M79" s="7" t="n"/>
      <c r="N79" s="8" t="n"/>
      <c r="O79" s="11">
        <f>IF(H79="","",IF(M79&lt;&gt;"",MAX(0,M79-H79),MAX(0,TODAY()-H79)))</f>
        <v/>
      </c>
      <c r="P79" s="12">
        <f>IF(H79="","",IF(M79&lt;&gt;"","Pago",IF(TODAY()&gt;H79,"Em atraso",IF(H79-TODAY()&lt;=7,"Vence em até 7 dias","Em aberto"))))</f>
        <v/>
      </c>
      <c r="Q79" s="7" t="n"/>
      <c r="R79" s="6" t="n"/>
      <c r="S79" s="10" t="n"/>
    </row>
    <row r="80" ht="24" customHeight="1">
      <c r="A80" s="2">
        <f>IF(B80="","",1000+ROW()-1)</f>
        <v/>
      </c>
      <c r="B80" s="3" t="n"/>
      <c r="C80" s="4">
        <f>IF(B80="","",IFERROR(VLOOKUP(B80,'Clientes'!$A$2:$G$101,2,FALSE),"Cliente não encontrado"))</f>
        <v/>
      </c>
      <c r="D80" s="5">
        <f>IF(B80="","",IFERROR(VLOOKUP(B80,'Clientes'!$A$2:$G$101,3,FALSE),""))</f>
        <v/>
      </c>
      <c r="E80" s="4">
        <f>IF(B80="","",IFERROR(VLOOKUP(B80,'Clientes'!$A$2:$G$101,4,FALSE),""))</f>
        <v/>
      </c>
      <c r="F80" s="6" t="n"/>
      <c r="G80" s="7" t="n"/>
      <c r="H80" s="7" t="n"/>
      <c r="I80" s="8" t="n"/>
      <c r="J80" s="8" t="n"/>
      <c r="K80" s="8" t="n"/>
      <c r="L80" s="9">
        <f>IF(I80="","",I80+IF(J80="",0,J80)-IF(K80="",0,K80))</f>
        <v/>
      </c>
      <c r="M80" s="7" t="n"/>
      <c r="N80" s="8" t="n"/>
      <c r="O80" s="2">
        <f>IF(H80="","",IF(M80&lt;&gt;"",MAX(0,M80-H80),MAX(0,TODAY()-H80)))</f>
        <v/>
      </c>
      <c r="P80" s="4">
        <f>IF(H80="","",IF(M80&lt;&gt;"","Pago",IF(TODAY()&gt;H80,"Em atraso",IF(H80-TODAY()&lt;=7,"Vence em até 7 dias","Em aberto"))))</f>
        <v/>
      </c>
      <c r="Q80" s="7" t="n"/>
      <c r="R80" s="6" t="n"/>
      <c r="S80" s="10" t="n"/>
    </row>
    <row r="81" ht="24" customHeight="1">
      <c r="A81" s="11">
        <f>IF(B81="","",1000+ROW()-1)</f>
        <v/>
      </c>
      <c r="B81" s="3" t="n"/>
      <c r="C81" s="12">
        <f>IF(B81="","",IFERROR(VLOOKUP(B81,'Clientes'!$A$2:$G$101,2,FALSE),"Cliente não encontrado"))</f>
        <v/>
      </c>
      <c r="D81" s="13">
        <f>IF(B81="","",IFERROR(VLOOKUP(B81,'Clientes'!$A$2:$G$101,3,FALSE),""))</f>
        <v/>
      </c>
      <c r="E81" s="12">
        <f>IF(B81="","",IFERROR(VLOOKUP(B81,'Clientes'!$A$2:$G$101,4,FALSE),""))</f>
        <v/>
      </c>
      <c r="F81" s="6" t="n"/>
      <c r="G81" s="7" t="n"/>
      <c r="H81" s="7" t="n"/>
      <c r="I81" s="8" t="n"/>
      <c r="J81" s="8" t="n"/>
      <c r="K81" s="8" t="n"/>
      <c r="L81" s="14">
        <f>IF(I81="","",I81+IF(J81="",0,J81)-IF(K81="",0,K81))</f>
        <v/>
      </c>
      <c r="M81" s="7" t="n"/>
      <c r="N81" s="8" t="n"/>
      <c r="O81" s="11">
        <f>IF(H81="","",IF(M81&lt;&gt;"",MAX(0,M81-H81),MAX(0,TODAY()-H81)))</f>
        <v/>
      </c>
      <c r="P81" s="12">
        <f>IF(H81="","",IF(M81&lt;&gt;"","Pago",IF(TODAY()&gt;H81,"Em atraso",IF(H81-TODAY()&lt;=7,"Vence em até 7 dias","Em aberto"))))</f>
        <v/>
      </c>
      <c r="Q81" s="7" t="n"/>
      <c r="R81" s="6" t="n"/>
      <c r="S81" s="10" t="n"/>
    </row>
    <row r="82" ht="24" customHeight="1">
      <c r="A82" s="2">
        <f>IF(B82="","",1000+ROW()-1)</f>
        <v/>
      </c>
      <c r="B82" s="3" t="n"/>
      <c r="C82" s="4">
        <f>IF(B82="","",IFERROR(VLOOKUP(B82,'Clientes'!$A$2:$G$101,2,FALSE),"Cliente não encontrado"))</f>
        <v/>
      </c>
      <c r="D82" s="5">
        <f>IF(B82="","",IFERROR(VLOOKUP(B82,'Clientes'!$A$2:$G$101,3,FALSE),""))</f>
        <v/>
      </c>
      <c r="E82" s="4">
        <f>IF(B82="","",IFERROR(VLOOKUP(B82,'Clientes'!$A$2:$G$101,4,FALSE),""))</f>
        <v/>
      </c>
      <c r="F82" s="6" t="n"/>
      <c r="G82" s="7" t="n"/>
      <c r="H82" s="7" t="n"/>
      <c r="I82" s="8" t="n"/>
      <c r="J82" s="8" t="n"/>
      <c r="K82" s="8" t="n"/>
      <c r="L82" s="9">
        <f>IF(I82="","",I82+IF(J82="",0,J82)-IF(K82="",0,K82))</f>
        <v/>
      </c>
      <c r="M82" s="7" t="n"/>
      <c r="N82" s="8" t="n"/>
      <c r="O82" s="2">
        <f>IF(H82="","",IF(M82&lt;&gt;"",MAX(0,M82-H82),MAX(0,TODAY()-H82)))</f>
        <v/>
      </c>
      <c r="P82" s="4">
        <f>IF(H82="","",IF(M82&lt;&gt;"","Pago",IF(TODAY()&gt;H82,"Em atraso",IF(H82-TODAY()&lt;=7,"Vence em até 7 dias","Em aberto"))))</f>
        <v/>
      </c>
      <c r="Q82" s="7" t="n"/>
      <c r="R82" s="6" t="n"/>
      <c r="S82" s="10" t="n"/>
    </row>
    <row r="83" ht="24" customHeight="1">
      <c r="A83" s="11">
        <f>IF(B83="","",1000+ROW()-1)</f>
        <v/>
      </c>
      <c r="B83" s="3" t="n"/>
      <c r="C83" s="12">
        <f>IF(B83="","",IFERROR(VLOOKUP(B83,'Clientes'!$A$2:$G$101,2,FALSE),"Cliente não encontrado"))</f>
        <v/>
      </c>
      <c r="D83" s="13">
        <f>IF(B83="","",IFERROR(VLOOKUP(B83,'Clientes'!$A$2:$G$101,3,FALSE),""))</f>
        <v/>
      </c>
      <c r="E83" s="12">
        <f>IF(B83="","",IFERROR(VLOOKUP(B83,'Clientes'!$A$2:$G$101,4,FALSE),""))</f>
        <v/>
      </c>
      <c r="F83" s="6" t="n"/>
      <c r="G83" s="7" t="n"/>
      <c r="H83" s="7" t="n"/>
      <c r="I83" s="8" t="n"/>
      <c r="J83" s="8" t="n"/>
      <c r="K83" s="8" t="n"/>
      <c r="L83" s="14">
        <f>IF(I83="","",I83+IF(J83="",0,J83)-IF(K83="",0,K83))</f>
        <v/>
      </c>
      <c r="M83" s="7" t="n"/>
      <c r="N83" s="8" t="n"/>
      <c r="O83" s="11">
        <f>IF(H83="","",IF(M83&lt;&gt;"",MAX(0,M83-H83),MAX(0,TODAY()-H83)))</f>
        <v/>
      </c>
      <c r="P83" s="12">
        <f>IF(H83="","",IF(M83&lt;&gt;"","Pago",IF(TODAY()&gt;H83,"Em atraso",IF(H83-TODAY()&lt;=7,"Vence em até 7 dias","Em aberto"))))</f>
        <v/>
      </c>
      <c r="Q83" s="7" t="n"/>
      <c r="R83" s="6" t="n"/>
      <c r="S83" s="10" t="n"/>
    </row>
    <row r="84" ht="24" customHeight="1">
      <c r="A84" s="2">
        <f>IF(B84="","",1000+ROW()-1)</f>
        <v/>
      </c>
      <c r="B84" s="3" t="n"/>
      <c r="C84" s="4">
        <f>IF(B84="","",IFERROR(VLOOKUP(B84,'Clientes'!$A$2:$G$101,2,FALSE),"Cliente não encontrado"))</f>
        <v/>
      </c>
      <c r="D84" s="5">
        <f>IF(B84="","",IFERROR(VLOOKUP(B84,'Clientes'!$A$2:$G$101,3,FALSE),""))</f>
        <v/>
      </c>
      <c r="E84" s="4">
        <f>IF(B84="","",IFERROR(VLOOKUP(B84,'Clientes'!$A$2:$G$101,4,FALSE),""))</f>
        <v/>
      </c>
      <c r="F84" s="6" t="n"/>
      <c r="G84" s="7" t="n"/>
      <c r="H84" s="7" t="n"/>
      <c r="I84" s="8" t="n"/>
      <c r="J84" s="8" t="n"/>
      <c r="K84" s="8" t="n"/>
      <c r="L84" s="9">
        <f>IF(I84="","",I84+IF(J84="",0,J84)-IF(K84="",0,K84))</f>
        <v/>
      </c>
      <c r="M84" s="7" t="n"/>
      <c r="N84" s="8" t="n"/>
      <c r="O84" s="2">
        <f>IF(H84="","",IF(M84&lt;&gt;"",MAX(0,M84-H84),MAX(0,TODAY()-H84)))</f>
        <v/>
      </c>
      <c r="P84" s="4">
        <f>IF(H84="","",IF(M84&lt;&gt;"","Pago",IF(TODAY()&gt;H84,"Em atraso",IF(H84-TODAY()&lt;=7,"Vence em até 7 dias","Em aberto"))))</f>
        <v/>
      </c>
      <c r="Q84" s="7" t="n"/>
      <c r="R84" s="6" t="n"/>
      <c r="S84" s="10" t="n"/>
    </row>
    <row r="85" ht="24" customHeight="1">
      <c r="A85" s="11">
        <f>IF(B85="","",1000+ROW()-1)</f>
        <v/>
      </c>
      <c r="B85" s="3" t="n"/>
      <c r="C85" s="12">
        <f>IF(B85="","",IFERROR(VLOOKUP(B85,'Clientes'!$A$2:$G$101,2,FALSE),"Cliente não encontrado"))</f>
        <v/>
      </c>
      <c r="D85" s="13">
        <f>IF(B85="","",IFERROR(VLOOKUP(B85,'Clientes'!$A$2:$G$101,3,FALSE),""))</f>
        <v/>
      </c>
      <c r="E85" s="12">
        <f>IF(B85="","",IFERROR(VLOOKUP(B85,'Clientes'!$A$2:$G$101,4,FALSE),""))</f>
        <v/>
      </c>
      <c r="F85" s="6" t="n"/>
      <c r="G85" s="7" t="n"/>
      <c r="H85" s="7" t="n"/>
      <c r="I85" s="8" t="n"/>
      <c r="J85" s="8" t="n"/>
      <c r="K85" s="8" t="n"/>
      <c r="L85" s="14">
        <f>IF(I85="","",I85+IF(J85="",0,J85)-IF(K85="",0,K85))</f>
        <v/>
      </c>
      <c r="M85" s="7" t="n"/>
      <c r="N85" s="8" t="n"/>
      <c r="O85" s="11">
        <f>IF(H85="","",IF(M85&lt;&gt;"",MAX(0,M85-H85),MAX(0,TODAY()-H85)))</f>
        <v/>
      </c>
      <c r="P85" s="12">
        <f>IF(H85="","",IF(M85&lt;&gt;"","Pago",IF(TODAY()&gt;H85,"Em atraso",IF(H85-TODAY()&lt;=7,"Vence em até 7 dias","Em aberto"))))</f>
        <v/>
      </c>
      <c r="Q85" s="7" t="n"/>
      <c r="R85" s="6" t="n"/>
      <c r="S85" s="10" t="n"/>
    </row>
    <row r="86" ht="24" customHeight="1">
      <c r="A86" s="2">
        <f>IF(B86="","",1000+ROW()-1)</f>
        <v/>
      </c>
      <c r="B86" s="3" t="n"/>
      <c r="C86" s="4">
        <f>IF(B86="","",IFERROR(VLOOKUP(B86,'Clientes'!$A$2:$G$101,2,FALSE),"Cliente não encontrado"))</f>
        <v/>
      </c>
      <c r="D86" s="5">
        <f>IF(B86="","",IFERROR(VLOOKUP(B86,'Clientes'!$A$2:$G$101,3,FALSE),""))</f>
        <v/>
      </c>
      <c r="E86" s="4">
        <f>IF(B86="","",IFERROR(VLOOKUP(B86,'Clientes'!$A$2:$G$101,4,FALSE),""))</f>
        <v/>
      </c>
      <c r="F86" s="6" t="n"/>
      <c r="G86" s="7" t="n"/>
      <c r="H86" s="7" t="n"/>
      <c r="I86" s="8" t="n"/>
      <c r="J86" s="8" t="n"/>
      <c r="K86" s="8" t="n"/>
      <c r="L86" s="9">
        <f>IF(I86="","",I86+IF(J86="",0,J86)-IF(K86="",0,K86))</f>
        <v/>
      </c>
      <c r="M86" s="7" t="n"/>
      <c r="N86" s="8" t="n"/>
      <c r="O86" s="2">
        <f>IF(H86="","",IF(M86&lt;&gt;"",MAX(0,M86-H86),MAX(0,TODAY()-H86)))</f>
        <v/>
      </c>
      <c r="P86" s="4">
        <f>IF(H86="","",IF(M86&lt;&gt;"","Pago",IF(TODAY()&gt;H86,"Em atraso",IF(H86-TODAY()&lt;=7,"Vence em até 7 dias","Em aberto"))))</f>
        <v/>
      </c>
      <c r="Q86" s="7" t="n"/>
      <c r="R86" s="6" t="n"/>
      <c r="S86" s="10" t="n"/>
    </row>
    <row r="87" ht="24" customHeight="1">
      <c r="A87" s="11">
        <f>IF(B87="","",1000+ROW()-1)</f>
        <v/>
      </c>
      <c r="B87" s="3" t="n"/>
      <c r="C87" s="12">
        <f>IF(B87="","",IFERROR(VLOOKUP(B87,'Clientes'!$A$2:$G$101,2,FALSE),"Cliente não encontrado"))</f>
        <v/>
      </c>
      <c r="D87" s="13">
        <f>IF(B87="","",IFERROR(VLOOKUP(B87,'Clientes'!$A$2:$G$101,3,FALSE),""))</f>
        <v/>
      </c>
      <c r="E87" s="12">
        <f>IF(B87="","",IFERROR(VLOOKUP(B87,'Clientes'!$A$2:$G$101,4,FALSE),""))</f>
        <v/>
      </c>
      <c r="F87" s="6" t="n"/>
      <c r="G87" s="7" t="n"/>
      <c r="H87" s="7" t="n"/>
      <c r="I87" s="8" t="n"/>
      <c r="J87" s="8" t="n"/>
      <c r="K87" s="8" t="n"/>
      <c r="L87" s="14">
        <f>IF(I87="","",I87+IF(J87="",0,J87)-IF(K87="",0,K87))</f>
        <v/>
      </c>
      <c r="M87" s="7" t="n"/>
      <c r="N87" s="8" t="n"/>
      <c r="O87" s="11">
        <f>IF(H87="","",IF(M87&lt;&gt;"",MAX(0,M87-H87),MAX(0,TODAY()-H87)))</f>
        <v/>
      </c>
      <c r="P87" s="12">
        <f>IF(H87="","",IF(M87&lt;&gt;"","Pago",IF(TODAY()&gt;H87,"Em atraso",IF(H87-TODAY()&lt;=7,"Vence em até 7 dias","Em aberto"))))</f>
        <v/>
      </c>
      <c r="Q87" s="7" t="n"/>
      <c r="R87" s="6" t="n"/>
      <c r="S87" s="10" t="n"/>
    </row>
    <row r="88" ht="24" customHeight="1">
      <c r="A88" s="2">
        <f>IF(B88="","",1000+ROW()-1)</f>
        <v/>
      </c>
      <c r="B88" s="3" t="n"/>
      <c r="C88" s="4">
        <f>IF(B88="","",IFERROR(VLOOKUP(B88,'Clientes'!$A$2:$G$101,2,FALSE),"Cliente não encontrado"))</f>
        <v/>
      </c>
      <c r="D88" s="5">
        <f>IF(B88="","",IFERROR(VLOOKUP(B88,'Clientes'!$A$2:$G$101,3,FALSE),""))</f>
        <v/>
      </c>
      <c r="E88" s="4">
        <f>IF(B88="","",IFERROR(VLOOKUP(B88,'Clientes'!$A$2:$G$101,4,FALSE),""))</f>
        <v/>
      </c>
      <c r="F88" s="6" t="n"/>
      <c r="G88" s="7" t="n"/>
      <c r="H88" s="7" t="n"/>
      <c r="I88" s="8" t="n"/>
      <c r="J88" s="8" t="n"/>
      <c r="K88" s="8" t="n"/>
      <c r="L88" s="9">
        <f>IF(I88="","",I88+IF(J88="",0,J88)-IF(K88="",0,K88))</f>
        <v/>
      </c>
      <c r="M88" s="7" t="n"/>
      <c r="N88" s="8" t="n"/>
      <c r="O88" s="2">
        <f>IF(H88="","",IF(M88&lt;&gt;"",MAX(0,M88-H88),MAX(0,TODAY()-H88)))</f>
        <v/>
      </c>
      <c r="P88" s="4">
        <f>IF(H88="","",IF(M88&lt;&gt;"","Pago",IF(TODAY()&gt;H88,"Em atraso",IF(H88-TODAY()&lt;=7,"Vence em até 7 dias","Em aberto"))))</f>
        <v/>
      </c>
      <c r="Q88" s="7" t="n"/>
      <c r="R88" s="6" t="n"/>
      <c r="S88" s="10" t="n"/>
    </row>
    <row r="89" ht="24" customHeight="1">
      <c r="A89" s="11">
        <f>IF(B89="","",1000+ROW()-1)</f>
        <v/>
      </c>
      <c r="B89" s="3" t="n"/>
      <c r="C89" s="12">
        <f>IF(B89="","",IFERROR(VLOOKUP(B89,'Clientes'!$A$2:$G$101,2,FALSE),"Cliente não encontrado"))</f>
        <v/>
      </c>
      <c r="D89" s="13">
        <f>IF(B89="","",IFERROR(VLOOKUP(B89,'Clientes'!$A$2:$G$101,3,FALSE),""))</f>
        <v/>
      </c>
      <c r="E89" s="12">
        <f>IF(B89="","",IFERROR(VLOOKUP(B89,'Clientes'!$A$2:$G$101,4,FALSE),""))</f>
        <v/>
      </c>
      <c r="F89" s="6" t="n"/>
      <c r="G89" s="7" t="n"/>
      <c r="H89" s="7" t="n"/>
      <c r="I89" s="8" t="n"/>
      <c r="J89" s="8" t="n"/>
      <c r="K89" s="8" t="n"/>
      <c r="L89" s="14">
        <f>IF(I89="","",I89+IF(J89="",0,J89)-IF(K89="",0,K89))</f>
        <v/>
      </c>
      <c r="M89" s="7" t="n"/>
      <c r="N89" s="8" t="n"/>
      <c r="O89" s="11">
        <f>IF(H89="","",IF(M89&lt;&gt;"",MAX(0,M89-H89),MAX(0,TODAY()-H89)))</f>
        <v/>
      </c>
      <c r="P89" s="12">
        <f>IF(H89="","",IF(M89&lt;&gt;"","Pago",IF(TODAY()&gt;H89,"Em atraso",IF(H89-TODAY()&lt;=7,"Vence em até 7 dias","Em aberto"))))</f>
        <v/>
      </c>
      <c r="Q89" s="7" t="n"/>
      <c r="R89" s="6" t="n"/>
      <c r="S89" s="10" t="n"/>
    </row>
    <row r="90" ht="24" customHeight="1">
      <c r="A90" s="2">
        <f>IF(B90="","",1000+ROW()-1)</f>
        <v/>
      </c>
      <c r="B90" s="3" t="n"/>
      <c r="C90" s="4">
        <f>IF(B90="","",IFERROR(VLOOKUP(B90,'Clientes'!$A$2:$G$101,2,FALSE),"Cliente não encontrado"))</f>
        <v/>
      </c>
      <c r="D90" s="5">
        <f>IF(B90="","",IFERROR(VLOOKUP(B90,'Clientes'!$A$2:$G$101,3,FALSE),""))</f>
        <v/>
      </c>
      <c r="E90" s="4">
        <f>IF(B90="","",IFERROR(VLOOKUP(B90,'Clientes'!$A$2:$G$101,4,FALSE),""))</f>
        <v/>
      </c>
      <c r="F90" s="6" t="n"/>
      <c r="G90" s="7" t="n"/>
      <c r="H90" s="7" t="n"/>
      <c r="I90" s="8" t="n"/>
      <c r="J90" s="8" t="n"/>
      <c r="K90" s="8" t="n"/>
      <c r="L90" s="9">
        <f>IF(I90="","",I90+IF(J90="",0,J90)-IF(K90="",0,K90))</f>
        <v/>
      </c>
      <c r="M90" s="7" t="n"/>
      <c r="N90" s="8" t="n"/>
      <c r="O90" s="2">
        <f>IF(H90="","",IF(M90&lt;&gt;"",MAX(0,M90-H90),MAX(0,TODAY()-H90)))</f>
        <v/>
      </c>
      <c r="P90" s="4">
        <f>IF(H90="","",IF(M90&lt;&gt;"","Pago",IF(TODAY()&gt;H90,"Em atraso",IF(H90-TODAY()&lt;=7,"Vence em até 7 dias","Em aberto"))))</f>
        <v/>
      </c>
      <c r="Q90" s="7" t="n"/>
      <c r="R90" s="6" t="n"/>
      <c r="S90" s="10" t="n"/>
    </row>
    <row r="91" ht="24" customHeight="1">
      <c r="A91" s="11">
        <f>IF(B91="","",1000+ROW()-1)</f>
        <v/>
      </c>
      <c r="B91" s="3" t="n"/>
      <c r="C91" s="12">
        <f>IF(B91="","",IFERROR(VLOOKUP(B91,'Clientes'!$A$2:$G$101,2,FALSE),"Cliente não encontrado"))</f>
        <v/>
      </c>
      <c r="D91" s="13">
        <f>IF(B91="","",IFERROR(VLOOKUP(B91,'Clientes'!$A$2:$G$101,3,FALSE),""))</f>
        <v/>
      </c>
      <c r="E91" s="12">
        <f>IF(B91="","",IFERROR(VLOOKUP(B91,'Clientes'!$A$2:$G$101,4,FALSE),""))</f>
        <v/>
      </c>
      <c r="F91" s="6" t="n"/>
      <c r="G91" s="7" t="n"/>
      <c r="H91" s="7" t="n"/>
      <c r="I91" s="8" t="n"/>
      <c r="J91" s="8" t="n"/>
      <c r="K91" s="8" t="n"/>
      <c r="L91" s="14">
        <f>IF(I91="","",I91+IF(J91="",0,J91)-IF(K91="",0,K91))</f>
        <v/>
      </c>
      <c r="M91" s="7" t="n"/>
      <c r="N91" s="8" t="n"/>
      <c r="O91" s="11">
        <f>IF(H91="","",IF(M91&lt;&gt;"",MAX(0,M91-H91),MAX(0,TODAY()-H91)))</f>
        <v/>
      </c>
      <c r="P91" s="12">
        <f>IF(H91="","",IF(M91&lt;&gt;"","Pago",IF(TODAY()&gt;H91,"Em atraso",IF(H91-TODAY()&lt;=7,"Vence em até 7 dias","Em aberto"))))</f>
        <v/>
      </c>
      <c r="Q91" s="7" t="n"/>
      <c r="R91" s="6" t="n"/>
      <c r="S91" s="10" t="n"/>
    </row>
    <row r="92" ht="24" customHeight="1">
      <c r="A92" s="2">
        <f>IF(B92="","",1000+ROW()-1)</f>
        <v/>
      </c>
      <c r="B92" s="3" t="n"/>
      <c r="C92" s="4">
        <f>IF(B92="","",IFERROR(VLOOKUP(B92,'Clientes'!$A$2:$G$101,2,FALSE),"Cliente não encontrado"))</f>
        <v/>
      </c>
      <c r="D92" s="5">
        <f>IF(B92="","",IFERROR(VLOOKUP(B92,'Clientes'!$A$2:$G$101,3,FALSE),""))</f>
        <v/>
      </c>
      <c r="E92" s="4">
        <f>IF(B92="","",IFERROR(VLOOKUP(B92,'Clientes'!$A$2:$G$101,4,FALSE),""))</f>
        <v/>
      </c>
      <c r="F92" s="6" t="n"/>
      <c r="G92" s="7" t="n"/>
      <c r="H92" s="7" t="n"/>
      <c r="I92" s="8" t="n"/>
      <c r="J92" s="8" t="n"/>
      <c r="K92" s="8" t="n"/>
      <c r="L92" s="9">
        <f>IF(I92="","",I92+IF(J92="",0,J92)-IF(K92="",0,K92))</f>
        <v/>
      </c>
      <c r="M92" s="7" t="n"/>
      <c r="N92" s="8" t="n"/>
      <c r="O92" s="2">
        <f>IF(H92="","",IF(M92&lt;&gt;"",MAX(0,M92-H92),MAX(0,TODAY()-H92)))</f>
        <v/>
      </c>
      <c r="P92" s="4">
        <f>IF(H92="","",IF(M92&lt;&gt;"","Pago",IF(TODAY()&gt;H92,"Em atraso",IF(H92-TODAY()&lt;=7,"Vence em até 7 dias","Em aberto"))))</f>
        <v/>
      </c>
      <c r="Q92" s="7" t="n"/>
      <c r="R92" s="6" t="n"/>
      <c r="S92" s="10" t="n"/>
    </row>
    <row r="93" ht="24" customHeight="1">
      <c r="A93" s="11">
        <f>IF(B93="","",1000+ROW()-1)</f>
        <v/>
      </c>
      <c r="B93" s="3" t="n"/>
      <c r="C93" s="12">
        <f>IF(B93="","",IFERROR(VLOOKUP(B93,'Clientes'!$A$2:$G$101,2,FALSE),"Cliente não encontrado"))</f>
        <v/>
      </c>
      <c r="D93" s="13">
        <f>IF(B93="","",IFERROR(VLOOKUP(B93,'Clientes'!$A$2:$G$101,3,FALSE),""))</f>
        <v/>
      </c>
      <c r="E93" s="12">
        <f>IF(B93="","",IFERROR(VLOOKUP(B93,'Clientes'!$A$2:$G$101,4,FALSE),""))</f>
        <v/>
      </c>
      <c r="F93" s="6" t="n"/>
      <c r="G93" s="7" t="n"/>
      <c r="H93" s="7" t="n"/>
      <c r="I93" s="8" t="n"/>
      <c r="J93" s="8" t="n"/>
      <c r="K93" s="8" t="n"/>
      <c r="L93" s="14">
        <f>IF(I93="","",I93+IF(J93="",0,J93)-IF(K93="",0,K93))</f>
        <v/>
      </c>
      <c r="M93" s="7" t="n"/>
      <c r="N93" s="8" t="n"/>
      <c r="O93" s="11">
        <f>IF(H93="","",IF(M93&lt;&gt;"",MAX(0,M93-H93),MAX(0,TODAY()-H93)))</f>
        <v/>
      </c>
      <c r="P93" s="12">
        <f>IF(H93="","",IF(M93&lt;&gt;"","Pago",IF(TODAY()&gt;H93,"Em atraso",IF(H93-TODAY()&lt;=7,"Vence em até 7 dias","Em aberto"))))</f>
        <v/>
      </c>
      <c r="Q93" s="7" t="n"/>
      <c r="R93" s="6" t="n"/>
      <c r="S93" s="10" t="n"/>
    </row>
    <row r="94" ht="24" customHeight="1">
      <c r="A94" s="2">
        <f>IF(B94="","",1000+ROW()-1)</f>
        <v/>
      </c>
      <c r="B94" s="3" t="n"/>
      <c r="C94" s="4">
        <f>IF(B94="","",IFERROR(VLOOKUP(B94,'Clientes'!$A$2:$G$101,2,FALSE),"Cliente não encontrado"))</f>
        <v/>
      </c>
      <c r="D94" s="5">
        <f>IF(B94="","",IFERROR(VLOOKUP(B94,'Clientes'!$A$2:$G$101,3,FALSE),""))</f>
        <v/>
      </c>
      <c r="E94" s="4">
        <f>IF(B94="","",IFERROR(VLOOKUP(B94,'Clientes'!$A$2:$G$101,4,FALSE),""))</f>
        <v/>
      </c>
      <c r="F94" s="6" t="n"/>
      <c r="G94" s="7" t="n"/>
      <c r="H94" s="7" t="n"/>
      <c r="I94" s="8" t="n"/>
      <c r="J94" s="8" t="n"/>
      <c r="K94" s="8" t="n"/>
      <c r="L94" s="9">
        <f>IF(I94="","",I94+IF(J94="",0,J94)-IF(K94="",0,K94))</f>
        <v/>
      </c>
      <c r="M94" s="7" t="n"/>
      <c r="N94" s="8" t="n"/>
      <c r="O94" s="2">
        <f>IF(H94="","",IF(M94&lt;&gt;"",MAX(0,M94-H94),MAX(0,TODAY()-H94)))</f>
        <v/>
      </c>
      <c r="P94" s="4">
        <f>IF(H94="","",IF(M94&lt;&gt;"","Pago",IF(TODAY()&gt;H94,"Em atraso",IF(H94-TODAY()&lt;=7,"Vence em até 7 dias","Em aberto"))))</f>
        <v/>
      </c>
      <c r="Q94" s="7" t="n"/>
      <c r="R94" s="6" t="n"/>
      <c r="S94" s="10" t="n"/>
    </row>
    <row r="95" ht="24" customHeight="1">
      <c r="A95" s="11">
        <f>IF(B95="","",1000+ROW()-1)</f>
        <v/>
      </c>
      <c r="B95" s="3" t="n"/>
      <c r="C95" s="12">
        <f>IF(B95="","",IFERROR(VLOOKUP(B95,'Clientes'!$A$2:$G$101,2,FALSE),"Cliente não encontrado"))</f>
        <v/>
      </c>
      <c r="D95" s="13">
        <f>IF(B95="","",IFERROR(VLOOKUP(B95,'Clientes'!$A$2:$G$101,3,FALSE),""))</f>
        <v/>
      </c>
      <c r="E95" s="12">
        <f>IF(B95="","",IFERROR(VLOOKUP(B95,'Clientes'!$A$2:$G$101,4,FALSE),""))</f>
        <v/>
      </c>
      <c r="F95" s="6" t="n"/>
      <c r="G95" s="7" t="n"/>
      <c r="H95" s="7" t="n"/>
      <c r="I95" s="8" t="n"/>
      <c r="J95" s="8" t="n"/>
      <c r="K95" s="8" t="n"/>
      <c r="L95" s="14">
        <f>IF(I95="","",I95+IF(J95="",0,J95)-IF(K95="",0,K95))</f>
        <v/>
      </c>
      <c r="M95" s="7" t="n"/>
      <c r="N95" s="8" t="n"/>
      <c r="O95" s="11">
        <f>IF(H95="","",IF(M95&lt;&gt;"",MAX(0,M95-H95),MAX(0,TODAY()-H95)))</f>
        <v/>
      </c>
      <c r="P95" s="12">
        <f>IF(H95="","",IF(M95&lt;&gt;"","Pago",IF(TODAY()&gt;H95,"Em atraso",IF(H95-TODAY()&lt;=7,"Vence em até 7 dias","Em aberto"))))</f>
        <v/>
      </c>
      <c r="Q95" s="7" t="n"/>
      <c r="R95" s="6" t="n"/>
      <c r="S95" s="10" t="n"/>
    </row>
    <row r="96" ht="24" customHeight="1">
      <c r="A96" s="2">
        <f>IF(B96="","",1000+ROW()-1)</f>
        <v/>
      </c>
      <c r="B96" s="3" t="n"/>
      <c r="C96" s="4">
        <f>IF(B96="","",IFERROR(VLOOKUP(B96,'Clientes'!$A$2:$G$101,2,FALSE),"Cliente não encontrado"))</f>
        <v/>
      </c>
      <c r="D96" s="5">
        <f>IF(B96="","",IFERROR(VLOOKUP(B96,'Clientes'!$A$2:$G$101,3,FALSE),""))</f>
        <v/>
      </c>
      <c r="E96" s="4">
        <f>IF(B96="","",IFERROR(VLOOKUP(B96,'Clientes'!$A$2:$G$101,4,FALSE),""))</f>
        <v/>
      </c>
      <c r="F96" s="6" t="n"/>
      <c r="G96" s="7" t="n"/>
      <c r="H96" s="7" t="n"/>
      <c r="I96" s="8" t="n"/>
      <c r="J96" s="8" t="n"/>
      <c r="K96" s="8" t="n"/>
      <c r="L96" s="9">
        <f>IF(I96="","",I96+IF(J96="",0,J96)-IF(K96="",0,K96))</f>
        <v/>
      </c>
      <c r="M96" s="7" t="n"/>
      <c r="N96" s="8" t="n"/>
      <c r="O96" s="2">
        <f>IF(H96="","",IF(M96&lt;&gt;"",MAX(0,M96-H96),MAX(0,TODAY()-H96)))</f>
        <v/>
      </c>
      <c r="P96" s="4">
        <f>IF(H96="","",IF(M96&lt;&gt;"","Pago",IF(TODAY()&gt;H96,"Em atraso",IF(H96-TODAY()&lt;=7,"Vence em até 7 dias","Em aberto"))))</f>
        <v/>
      </c>
      <c r="Q96" s="7" t="n"/>
      <c r="R96" s="6" t="n"/>
      <c r="S96" s="10" t="n"/>
    </row>
    <row r="97" ht="24" customHeight="1">
      <c r="A97" s="11">
        <f>IF(B97="","",1000+ROW()-1)</f>
        <v/>
      </c>
      <c r="B97" s="3" t="n"/>
      <c r="C97" s="12">
        <f>IF(B97="","",IFERROR(VLOOKUP(B97,'Clientes'!$A$2:$G$101,2,FALSE),"Cliente não encontrado"))</f>
        <v/>
      </c>
      <c r="D97" s="13">
        <f>IF(B97="","",IFERROR(VLOOKUP(B97,'Clientes'!$A$2:$G$101,3,FALSE),""))</f>
        <v/>
      </c>
      <c r="E97" s="12">
        <f>IF(B97="","",IFERROR(VLOOKUP(B97,'Clientes'!$A$2:$G$101,4,FALSE),""))</f>
        <v/>
      </c>
      <c r="F97" s="6" t="n"/>
      <c r="G97" s="7" t="n"/>
      <c r="H97" s="7" t="n"/>
      <c r="I97" s="8" t="n"/>
      <c r="J97" s="8" t="n"/>
      <c r="K97" s="8" t="n"/>
      <c r="L97" s="14">
        <f>IF(I97="","",I97+IF(J97="",0,J97)-IF(K97="",0,K97))</f>
        <v/>
      </c>
      <c r="M97" s="7" t="n"/>
      <c r="N97" s="8" t="n"/>
      <c r="O97" s="11">
        <f>IF(H97="","",IF(M97&lt;&gt;"",MAX(0,M97-H97),MAX(0,TODAY()-H97)))</f>
        <v/>
      </c>
      <c r="P97" s="12">
        <f>IF(H97="","",IF(M97&lt;&gt;"","Pago",IF(TODAY()&gt;H97,"Em atraso",IF(H97-TODAY()&lt;=7,"Vence em até 7 dias","Em aberto"))))</f>
        <v/>
      </c>
      <c r="Q97" s="7" t="n"/>
      <c r="R97" s="6" t="n"/>
      <c r="S97" s="10" t="n"/>
    </row>
    <row r="98" ht="24" customHeight="1">
      <c r="A98" s="2">
        <f>IF(B98="","",1000+ROW()-1)</f>
        <v/>
      </c>
      <c r="B98" s="3" t="n"/>
      <c r="C98" s="4">
        <f>IF(B98="","",IFERROR(VLOOKUP(B98,'Clientes'!$A$2:$G$101,2,FALSE),"Cliente não encontrado"))</f>
        <v/>
      </c>
      <c r="D98" s="5">
        <f>IF(B98="","",IFERROR(VLOOKUP(B98,'Clientes'!$A$2:$G$101,3,FALSE),""))</f>
        <v/>
      </c>
      <c r="E98" s="4">
        <f>IF(B98="","",IFERROR(VLOOKUP(B98,'Clientes'!$A$2:$G$101,4,FALSE),""))</f>
        <v/>
      </c>
      <c r="F98" s="6" t="n"/>
      <c r="G98" s="7" t="n"/>
      <c r="H98" s="7" t="n"/>
      <c r="I98" s="8" t="n"/>
      <c r="J98" s="8" t="n"/>
      <c r="K98" s="8" t="n"/>
      <c r="L98" s="9">
        <f>IF(I98="","",I98+IF(J98="",0,J98)-IF(K98="",0,K98))</f>
        <v/>
      </c>
      <c r="M98" s="7" t="n"/>
      <c r="N98" s="8" t="n"/>
      <c r="O98" s="2">
        <f>IF(H98="","",IF(M98&lt;&gt;"",MAX(0,M98-H98),MAX(0,TODAY()-H98)))</f>
        <v/>
      </c>
      <c r="P98" s="4">
        <f>IF(H98="","",IF(M98&lt;&gt;"","Pago",IF(TODAY()&gt;H98,"Em atraso",IF(H98-TODAY()&lt;=7,"Vence em até 7 dias","Em aberto"))))</f>
        <v/>
      </c>
      <c r="Q98" s="7" t="n"/>
      <c r="R98" s="6" t="n"/>
      <c r="S98" s="10" t="n"/>
    </row>
    <row r="99" ht="24" customHeight="1">
      <c r="A99" s="11">
        <f>IF(B99="","",1000+ROW()-1)</f>
        <v/>
      </c>
      <c r="B99" s="3" t="n"/>
      <c r="C99" s="12">
        <f>IF(B99="","",IFERROR(VLOOKUP(B99,'Clientes'!$A$2:$G$101,2,FALSE),"Cliente não encontrado"))</f>
        <v/>
      </c>
      <c r="D99" s="13">
        <f>IF(B99="","",IFERROR(VLOOKUP(B99,'Clientes'!$A$2:$G$101,3,FALSE),""))</f>
        <v/>
      </c>
      <c r="E99" s="12">
        <f>IF(B99="","",IFERROR(VLOOKUP(B99,'Clientes'!$A$2:$G$101,4,FALSE),""))</f>
        <v/>
      </c>
      <c r="F99" s="6" t="n"/>
      <c r="G99" s="7" t="n"/>
      <c r="H99" s="7" t="n"/>
      <c r="I99" s="8" t="n"/>
      <c r="J99" s="8" t="n"/>
      <c r="K99" s="8" t="n"/>
      <c r="L99" s="14">
        <f>IF(I99="","",I99+IF(J99="",0,J99)-IF(K99="",0,K99))</f>
        <v/>
      </c>
      <c r="M99" s="7" t="n"/>
      <c r="N99" s="8" t="n"/>
      <c r="O99" s="11">
        <f>IF(H99="","",IF(M99&lt;&gt;"",MAX(0,M99-H99),MAX(0,TODAY()-H99)))</f>
        <v/>
      </c>
      <c r="P99" s="12">
        <f>IF(H99="","",IF(M99&lt;&gt;"","Pago",IF(TODAY()&gt;H99,"Em atraso",IF(H99-TODAY()&lt;=7,"Vence em até 7 dias","Em aberto"))))</f>
        <v/>
      </c>
      <c r="Q99" s="7" t="n"/>
      <c r="R99" s="6" t="n"/>
      <c r="S99" s="10" t="n"/>
    </row>
    <row r="100" ht="24" customHeight="1">
      <c r="A100" s="2">
        <f>IF(B100="","",1000+ROW()-1)</f>
        <v/>
      </c>
      <c r="B100" s="3" t="n"/>
      <c r="C100" s="4">
        <f>IF(B100="","",IFERROR(VLOOKUP(B100,'Clientes'!$A$2:$G$101,2,FALSE),"Cliente não encontrado"))</f>
        <v/>
      </c>
      <c r="D100" s="5">
        <f>IF(B100="","",IFERROR(VLOOKUP(B100,'Clientes'!$A$2:$G$101,3,FALSE),""))</f>
        <v/>
      </c>
      <c r="E100" s="4">
        <f>IF(B100="","",IFERROR(VLOOKUP(B100,'Clientes'!$A$2:$G$101,4,FALSE),""))</f>
        <v/>
      </c>
      <c r="F100" s="6" t="n"/>
      <c r="G100" s="7" t="n"/>
      <c r="H100" s="7" t="n"/>
      <c r="I100" s="8" t="n"/>
      <c r="J100" s="8" t="n"/>
      <c r="K100" s="8" t="n"/>
      <c r="L100" s="9">
        <f>IF(I100="","",I100+IF(J100="",0,J100)-IF(K100="",0,K100))</f>
        <v/>
      </c>
      <c r="M100" s="7" t="n"/>
      <c r="N100" s="8" t="n"/>
      <c r="O100" s="2">
        <f>IF(H100="","",IF(M100&lt;&gt;"",MAX(0,M100-H100),MAX(0,TODAY()-H100)))</f>
        <v/>
      </c>
      <c r="P100" s="4">
        <f>IF(H100="","",IF(M100&lt;&gt;"","Pago",IF(TODAY()&gt;H100,"Em atraso",IF(H100-TODAY()&lt;=7,"Vence em até 7 dias","Em aberto"))))</f>
        <v/>
      </c>
      <c r="Q100" s="7" t="n"/>
      <c r="R100" s="6" t="n"/>
      <c r="S100" s="10" t="n"/>
    </row>
    <row r="101" ht="24" customHeight="1">
      <c r="A101" s="11">
        <f>IF(B101="","",1000+ROW()-1)</f>
        <v/>
      </c>
      <c r="B101" s="3" t="n"/>
      <c r="C101" s="12">
        <f>IF(B101="","",IFERROR(VLOOKUP(B101,'Clientes'!$A$2:$G$101,2,FALSE),"Cliente não encontrado"))</f>
        <v/>
      </c>
      <c r="D101" s="13">
        <f>IF(B101="","",IFERROR(VLOOKUP(B101,'Clientes'!$A$2:$G$101,3,FALSE),""))</f>
        <v/>
      </c>
      <c r="E101" s="12">
        <f>IF(B101="","",IFERROR(VLOOKUP(B101,'Clientes'!$A$2:$G$101,4,FALSE),""))</f>
        <v/>
      </c>
      <c r="F101" s="6" t="n"/>
      <c r="G101" s="7" t="n"/>
      <c r="H101" s="7" t="n"/>
      <c r="I101" s="8" t="n"/>
      <c r="J101" s="8" t="n"/>
      <c r="K101" s="8" t="n"/>
      <c r="L101" s="14">
        <f>IF(I101="","",I101+IF(J101="",0,J101)-IF(K101="",0,K101))</f>
        <v/>
      </c>
      <c r="M101" s="7" t="n"/>
      <c r="N101" s="8" t="n"/>
      <c r="O101" s="11">
        <f>IF(H101="","",IF(M101&lt;&gt;"",MAX(0,M101-H101),MAX(0,TODAY()-H101)))</f>
        <v/>
      </c>
      <c r="P101" s="12">
        <f>IF(H101="","",IF(M101&lt;&gt;"","Pago",IF(TODAY()&gt;H101,"Em atraso",IF(H101-TODAY()&lt;=7,"Vence em até 7 dias","Em aberto"))))</f>
        <v/>
      </c>
      <c r="Q101" s="7" t="n"/>
      <c r="R101" s="6" t="n"/>
      <c r="S101" s="10" t="n"/>
    </row>
  </sheetData>
  <conditionalFormatting sqref="P2:P101">
    <cfRule type="expression" priority="1" dxfId="0" stopIfTrue="1">
      <formula>$P2="Pago"</formula>
    </cfRule>
    <cfRule type="expression" priority="2" dxfId="1" stopIfTrue="1">
      <formula>$P2="Em atraso"</formula>
    </cfRule>
    <cfRule type="expression" priority="3" dxfId="2" stopIfTrue="1">
      <formula>$P2="Vence em até 7 dias"</formula>
    </cfRule>
  </conditionalFormatting>
  <dataValidations count="8">
    <dataValidation sqref="B2:B101" showErrorMessage="1" showInputMessage="1" allowBlank="1" type="list">
      <formula1>'Clientes'!$A$2:$A$101</formula1>
    </dataValidation>
    <dataValidation sqref="I2:K101" showErrorMessage="1" showInputMessage="1" allowBlank="1" type="decimal" operator="greaterThanOrEqual">
      <formula1>0</formula1>
    </dataValidation>
    <dataValidation sqref="N2:N101" showErrorMessage="1" showInputMessage="1" allowBlank="1" type="decimal" operator="greaterThanOrEqual">
      <formula1>0</formula1>
    </dataValidation>
    <dataValidation sqref="G2:G101" showErrorMessage="1" showInputMessage="1" allowBlank="1" type="date" operator="greaterThan">
      <formula1>1</formula1>
    </dataValidation>
    <dataValidation sqref="H2:H101" showErrorMessage="1" showInputMessage="1" allowBlank="1" type="date" operator="greaterThan">
      <formula1>1</formula1>
    </dataValidation>
    <dataValidation sqref="M2:M101" showErrorMessage="1" showInputMessage="1" allowBlank="1" type="date" operator="greaterThan">
      <formula1>1</formula1>
    </dataValidation>
    <dataValidation sqref="Q2:Q101" showErrorMessage="1" showInputMessage="1" allowBlank="1" type="date" operator="greaterThan">
      <formula1>1</formula1>
    </dataValidation>
    <dataValidation sqref="R2:R101" showErrorMessage="1" showInputMessage="1" allowBlank="1" type="list">
      <formula1>"E-mail,WhatsApp,Telefone,Portal do Cliente"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32" customWidth="1" min="2" max="2"/>
    <col width="20" customWidth="1" min="3" max="3"/>
    <col width="18" customWidth="1" min="4" max="4"/>
    <col width="20" customWidth="1" min="5" max="5"/>
    <col width="23" customWidth="1" min="6" max="6"/>
    <col width="38" customWidth="1" min="7" max="7"/>
  </cols>
  <sheetData>
    <row r="1">
      <c r="A1" s="1" t="inlineStr">
        <is>
          <t>ID Cliente</t>
        </is>
      </c>
      <c r="B1" s="1" t="inlineStr">
        <is>
          <t>Cliente/Razão Social</t>
        </is>
      </c>
      <c r="C1" s="1" t="inlineStr">
        <is>
          <t>CNPJ/CPF</t>
        </is>
      </c>
      <c r="D1" s="1" t="inlineStr">
        <is>
          <t>Cidade</t>
        </is>
      </c>
      <c r="E1" s="1" t="inlineStr">
        <is>
          <t>Regime Tributário</t>
        </is>
      </c>
      <c r="F1" s="1" t="inlineStr">
        <is>
          <t>Responsável Financeiro</t>
        </is>
      </c>
      <c r="G1" s="1" t="inlineStr">
        <is>
          <t>Telefone/E-mail</t>
        </is>
      </c>
    </row>
    <row r="2" ht="22" customHeight="1">
      <c r="A2" s="15" t="inlineStr">
        <is>
          <t>CLI-001</t>
        </is>
      </c>
      <c r="B2" s="10" t="inlineStr">
        <is>
          <t>João Silva Comércio ME</t>
        </is>
      </c>
      <c r="C2" s="15" t="inlineStr">
        <is>
          <t>12.345.678/0001-90</t>
        </is>
      </c>
      <c r="D2" s="16" t="inlineStr">
        <is>
          <t>São Paulo</t>
        </is>
      </c>
      <c r="E2" s="16" t="inlineStr">
        <is>
          <t>Simples Nacional</t>
        </is>
      </c>
      <c r="F2" s="16" t="inlineStr">
        <is>
          <t>João Silva</t>
        </is>
      </c>
      <c r="G2" s="6" t="inlineStr">
        <is>
          <t>(11) 99876-1001 | financeiro@joaosilva.com.br</t>
        </is>
      </c>
    </row>
    <row r="3" ht="22" customHeight="1">
      <c r="A3" s="15" t="inlineStr">
        <is>
          <t>CLI-002</t>
        </is>
      </c>
      <c r="B3" s="10" t="inlineStr">
        <is>
          <t>Maria Oliveira Serviços Ltda.</t>
        </is>
      </c>
      <c r="C3" s="15" t="inlineStr">
        <is>
          <t>23.456.789/0001-01</t>
        </is>
      </c>
      <c r="D3" s="16" t="inlineStr">
        <is>
          <t>Rio de Janeiro</t>
        </is>
      </c>
      <c r="E3" s="16" t="inlineStr">
        <is>
          <t>Lucro Presumido</t>
        </is>
      </c>
      <c r="F3" s="16" t="inlineStr">
        <is>
          <t>Maria Oliveira</t>
        </is>
      </c>
      <c r="G3" s="6" t="inlineStr">
        <is>
          <t>(21) 99876-1002 | financeiro@mariaoliveira.com.br</t>
        </is>
      </c>
    </row>
    <row r="4" ht="22" customHeight="1">
      <c r="A4" s="15" t="inlineStr">
        <is>
          <t>CLI-003</t>
        </is>
      </c>
      <c r="B4" s="10" t="inlineStr">
        <is>
          <t>Pedro Santos Autopeças</t>
        </is>
      </c>
      <c r="C4" s="15" t="inlineStr">
        <is>
          <t>34.567.890/0001-12</t>
        </is>
      </c>
      <c r="D4" s="16" t="inlineStr">
        <is>
          <t>Belo Horizonte</t>
        </is>
      </c>
      <c r="E4" s="16" t="inlineStr">
        <is>
          <t>Simples Nacional</t>
        </is>
      </c>
      <c r="F4" s="16" t="inlineStr">
        <is>
          <t>Pedro Santos</t>
        </is>
      </c>
      <c r="G4" s="6" t="inlineStr">
        <is>
          <t>(31) 99876-1003 | financeiro@pedrosantos.com.br</t>
        </is>
      </c>
    </row>
    <row r="5" ht="22" customHeight="1">
      <c r="A5" s="15" t="inlineStr">
        <is>
          <t>CLI-004</t>
        </is>
      </c>
      <c r="B5" s="10" t="inlineStr">
        <is>
          <t>Ana Souza Consultoria</t>
        </is>
      </c>
      <c r="C5" s="15" t="inlineStr">
        <is>
          <t>45.678.901/0001-23</t>
        </is>
      </c>
      <c r="D5" s="16" t="inlineStr">
        <is>
          <t>Curitiba</t>
        </is>
      </c>
      <c r="E5" s="16" t="inlineStr">
        <is>
          <t>Simples Nacional</t>
        </is>
      </c>
      <c r="F5" s="16" t="inlineStr">
        <is>
          <t>Ana Souza</t>
        </is>
      </c>
      <c r="G5" s="6" t="inlineStr">
        <is>
          <t>(41) 99876-1004 | financeiro@anasouza.com.br</t>
        </is>
      </c>
    </row>
    <row r="6" ht="22" customHeight="1">
      <c r="A6" s="15" t="inlineStr">
        <is>
          <t>CLI-005</t>
        </is>
      </c>
      <c r="B6" s="10" t="inlineStr">
        <is>
          <t>Carlos Pereira Distribuidora</t>
        </is>
      </c>
      <c r="C6" s="15" t="inlineStr">
        <is>
          <t>56.789.012/0001-34</t>
        </is>
      </c>
      <c r="D6" s="16" t="inlineStr">
        <is>
          <t>Porto Alegre</t>
        </is>
      </c>
      <c r="E6" s="16" t="inlineStr">
        <is>
          <t>Lucro Real</t>
        </is>
      </c>
      <c r="F6" s="16" t="inlineStr">
        <is>
          <t>Carlos Pereira</t>
        </is>
      </c>
      <c r="G6" s="6" t="inlineStr">
        <is>
          <t>(51) 99876-1005 | financeiro@carlospereira.com.br</t>
        </is>
      </c>
    </row>
    <row r="7" ht="22" customHeight="1">
      <c r="A7" s="15" t="inlineStr">
        <is>
          <t>CLI-006</t>
        </is>
      </c>
      <c r="B7" s="10" t="inlineStr">
        <is>
          <t>Juliana Costa Marketing</t>
        </is>
      </c>
      <c r="C7" s="15" t="inlineStr">
        <is>
          <t>67.890.123/0001-45</t>
        </is>
      </c>
      <c r="D7" s="16" t="inlineStr">
        <is>
          <t>Salvador</t>
        </is>
      </c>
      <c r="E7" s="16" t="inlineStr">
        <is>
          <t>Simples Nacional</t>
        </is>
      </c>
      <c r="F7" s="16" t="inlineStr">
        <is>
          <t>Juliana Costa</t>
        </is>
      </c>
      <c r="G7" s="6" t="inlineStr">
        <is>
          <t>(71) 99876-1006 | financeiro@julianacosta.com.br</t>
        </is>
      </c>
    </row>
    <row r="8" ht="22" customHeight="1">
      <c r="A8" s="15" t="inlineStr">
        <is>
          <t>CLI-007</t>
        </is>
      </c>
      <c r="B8" s="10" t="inlineStr">
        <is>
          <t>Rafael Almeida Construções</t>
        </is>
      </c>
      <c r="C8" s="15" t="inlineStr">
        <is>
          <t>78.901.234/0001-56</t>
        </is>
      </c>
      <c r="D8" s="16" t="inlineStr">
        <is>
          <t>Recife</t>
        </is>
      </c>
      <c r="E8" s="16" t="inlineStr">
        <is>
          <t>Lucro Presumido</t>
        </is>
      </c>
      <c r="F8" s="16" t="inlineStr">
        <is>
          <t>Rafael Almeida</t>
        </is>
      </c>
      <c r="G8" s="6" t="inlineStr">
        <is>
          <t>(81) 99876-1007 | financeiro@rafaelalmeida.com.br</t>
        </is>
      </c>
    </row>
    <row r="9" ht="22" customHeight="1">
      <c r="A9" s="15" t="inlineStr">
        <is>
          <t>CLI-008</t>
        </is>
      </c>
      <c r="B9" s="10" t="inlineStr">
        <is>
          <t>Camila Ferreira Moda</t>
        </is>
      </c>
      <c r="C9" s="15" t="inlineStr">
        <is>
          <t>89.012.345/0001-67</t>
        </is>
      </c>
      <c r="D9" s="16" t="inlineStr">
        <is>
          <t>Fortaleza</t>
        </is>
      </c>
      <c r="E9" s="16" t="inlineStr">
        <is>
          <t>Simples Nacional</t>
        </is>
      </c>
      <c r="F9" s="16" t="inlineStr">
        <is>
          <t>Camila Ferreira</t>
        </is>
      </c>
      <c r="G9" s="6" t="inlineStr">
        <is>
          <t>(85) 99876-1008 | financeiro@camilaferreira.com.br</t>
        </is>
      </c>
    </row>
    <row r="10" ht="22" customHeight="1">
      <c r="A10" s="15" t="inlineStr">
        <is>
          <t>CLI-009</t>
        </is>
      </c>
      <c r="B10" s="10" t="inlineStr">
        <is>
          <t>Lucas Rodrigues Tecnologia</t>
        </is>
      </c>
      <c r="C10" s="15" t="inlineStr">
        <is>
          <t>90.123.456/0001-78</t>
        </is>
      </c>
      <c r="D10" s="16" t="inlineStr">
        <is>
          <t>Brasília</t>
        </is>
      </c>
      <c r="E10" s="16" t="inlineStr">
        <is>
          <t>Lucro Real</t>
        </is>
      </c>
      <c r="F10" s="16" t="inlineStr">
        <is>
          <t>Lucas Rodrigues</t>
        </is>
      </c>
      <c r="G10" s="6" t="inlineStr">
        <is>
          <t>(61) 99876-1009 | financeiro@lucasrodrigues.com.br</t>
        </is>
      </c>
    </row>
    <row r="11" ht="22" customHeight="1">
      <c r="A11" s="15" t="inlineStr">
        <is>
          <t>CLI-010</t>
        </is>
      </c>
      <c r="B11" s="10" t="inlineStr">
        <is>
          <t>Fernanda Lima Alimentação</t>
        </is>
      </c>
      <c r="C11" s="15" t="inlineStr">
        <is>
          <t>01.234.567/0001-89</t>
        </is>
      </c>
      <c r="D11" s="16" t="inlineStr">
        <is>
          <t>Campinas</t>
        </is>
      </c>
      <c r="E11" s="16" t="inlineStr">
        <is>
          <t>Simples Nacional</t>
        </is>
      </c>
      <c r="F11" s="16" t="inlineStr">
        <is>
          <t>Fernanda Lima</t>
        </is>
      </c>
      <c r="G11" s="6" t="inlineStr">
        <is>
          <t>(19) 99876-1010 | financeiro@fernandalima.com.br</t>
        </is>
      </c>
    </row>
    <row r="12" ht="22" customHeight="1">
      <c r="A12" s="15" t="n"/>
      <c r="B12" s="10" t="n"/>
      <c r="C12" s="15" t="n"/>
      <c r="D12" s="16" t="n"/>
      <c r="E12" s="16" t="n"/>
      <c r="F12" s="16" t="n"/>
      <c r="G12" s="6" t="n"/>
    </row>
    <row r="13" ht="22" customHeight="1">
      <c r="A13" s="15" t="n"/>
      <c r="B13" s="10" t="n"/>
      <c r="C13" s="15" t="n"/>
      <c r="D13" s="16" t="n"/>
      <c r="E13" s="16" t="n"/>
      <c r="F13" s="16" t="n"/>
      <c r="G13" s="6" t="n"/>
    </row>
    <row r="14" ht="22" customHeight="1">
      <c r="A14" s="15" t="n"/>
      <c r="B14" s="10" t="n"/>
      <c r="C14" s="15" t="n"/>
      <c r="D14" s="16" t="n"/>
      <c r="E14" s="16" t="n"/>
      <c r="F14" s="16" t="n"/>
      <c r="G14" s="6" t="n"/>
    </row>
    <row r="15" ht="22" customHeight="1">
      <c r="A15" s="15" t="n"/>
      <c r="B15" s="10" t="n"/>
      <c r="C15" s="15" t="n"/>
      <c r="D15" s="16" t="n"/>
      <c r="E15" s="16" t="n"/>
      <c r="F15" s="16" t="n"/>
      <c r="G15" s="6" t="n"/>
    </row>
    <row r="16" ht="22" customHeight="1">
      <c r="A16" s="15" t="n"/>
      <c r="B16" s="10" t="n"/>
      <c r="C16" s="15" t="n"/>
      <c r="D16" s="16" t="n"/>
      <c r="E16" s="16" t="n"/>
      <c r="F16" s="16" t="n"/>
      <c r="G16" s="6" t="n"/>
    </row>
    <row r="17" ht="22" customHeight="1">
      <c r="A17" s="15" t="n"/>
      <c r="B17" s="10" t="n"/>
      <c r="C17" s="15" t="n"/>
      <c r="D17" s="16" t="n"/>
      <c r="E17" s="16" t="n"/>
      <c r="F17" s="16" t="n"/>
      <c r="G17" s="6" t="n"/>
    </row>
    <row r="18" ht="22" customHeight="1">
      <c r="A18" s="15" t="n"/>
      <c r="B18" s="10" t="n"/>
      <c r="C18" s="15" t="n"/>
      <c r="D18" s="16" t="n"/>
      <c r="E18" s="16" t="n"/>
      <c r="F18" s="16" t="n"/>
      <c r="G18" s="6" t="n"/>
    </row>
    <row r="19" ht="22" customHeight="1">
      <c r="A19" s="15" t="n"/>
      <c r="B19" s="10" t="n"/>
      <c r="C19" s="15" t="n"/>
      <c r="D19" s="16" t="n"/>
      <c r="E19" s="16" t="n"/>
      <c r="F19" s="16" t="n"/>
      <c r="G19" s="6" t="n"/>
    </row>
    <row r="20" ht="22" customHeight="1">
      <c r="A20" s="15" t="n"/>
      <c r="B20" s="10" t="n"/>
      <c r="C20" s="15" t="n"/>
      <c r="D20" s="16" t="n"/>
      <c r="E20" s="16" t="n"/>
      <c r="F20" s="16" t="n"/>
      <c r="G20" s="6" t="n"/>
    </row>
    <row r="21" ht="22" customHeight="1">
      <c r="A21" s="15" t="n"/>
      <c r="B21" s="10" t="n"/>
      <c r="C21" s="15" t="n"/>
      <c r="D21" s="16" t="n"/>
      <c r="E21" s="16" t="n"/>
      <c r="F21" s="16" t="n"/>
      <c r="G21" s="6" t="n"/>
    </row>
    <row r="22" ht="22" customHeight="1">
      <c r="A22" s="15" t="n"/>
      <c r="B22" s="10" t="n"/>
      <c r="C22" s="15" t="n"/>
      <c r="D22" s="16" t="n"/>
      <c r="E22" s="16" t="n"/>
      <c r="F22" s="16" t="n"/>
      <c r="G22" s="6" t="n"/>
    </row>
    <row r="23" ht="22" customHeight="1">
      <c r="A23" s="15" t="n"/>
      <c r="B23" s="10" t="n"/>
      <c r="C23" s="15" t="n"/>
      <c r="D23" s="16" t="n"/>
      <c r="E23" s="16" t="n"/>
      <c r="F23" s="16" t="n"/>
      <c r="G23" s="6" t="n"/>
    </row>
    <row r="24" ht="22" customHeight="1">
      <c r="A24" s="15" t="n"/>
      <c r="B24" s="10" t="n"/>
      <c r="C24" s="15" t="n"/>
      <c r="D24" s="16" t="n"/>
      <c r="E24" s="16" t="n"/>
      <c r="F24" s="16" t="n"/>
      <c r="G24" s="6" t="n"/>
    </row>
    <row r="25" ht="22" customHeight="1">
      <c r="A25" s="15" t="n"/>
      <c r="B25" s="10" t="n"/>
      <c r="C25" s="15" t="n"/>
      <c r="D25" s="16" t="n"/>
      <c r="E25" s="16" t="n"/>
      <c r="F25" s="16" t="n"/>
      <c r="G25" s="6" t="n"/>
    </row>
    <row r="26" ht="22" customHeight="1">
      <c r="A26" s="15" t="n"/>
      <c r="B26" s="10" t="n"/>
      <c r="C26" s="15" t="n"/>
      <c r="D26" s="16" t="n"/>
      <c r="E26" s="16" t="n"/>
      <c r="F26" s="16" t="n"/>
      <c r="G26" s="6" t="n"/>
    </row>
    <row r="27" ht="22" customHeight="1">
      <c r="A27" s="15" t="n"/>
      <c r="B27" s="10" t="n"/>
      <c r="C27" s="15" t="n"/>
      <c r="D27" s="16" t="n"/>
      <c r="E27" s="16" t="n"/>
      <c r="F27" s="16" t="n"/>
      <c r="G27" s="6" t="n"/>
    </row>
    <row r="28" ht="22" customHeight="1">
      <c r="A28" s="15" t="n"/>
      <c r="B28" s="10" t="n"/>
      <c r="C28" s="15" t="n"/>
      <c r="D28" s="16" t="n"/>
      <c r="E28" s="16" t="n"/>
      <c r="F28" s="16" t="n"/>
      <c r="G28" s="6" t="n"/>
    </row>
    <row r="29" ht="22" customHeight="1">
      <c r="A29" s="15" t="n"/>
      <c r="B29" s="10" t="n"/>
      <c r="C29" s="15" t="n"/>
      <c r="D29" s="16" t="n"/>
      <c r="E29" s="16" t="n"/>
      <c r="F29" s="16" t="n"/>
      <c r="G29" s="6" t="n"/>
    </row>
    <row r="30" ht="22" customHeight="1">
      <c r="A30" s="15" t="n"/>
      <c r="B30" s="10" t="n"/>
      <c r="C30" s="15" t="n"/>
      <c r="D30" s="16" t="n"/>
      <c r="E30" s="16" t="n"/>
      <c r="F30" s="16" t="n"/>
      <c r="G30" s="6" t="n"/>
    </row>
    <row r="31" ht="22" customHeight="1">
      <c r="A31" s="15" t="n"/>
      <c r="B31" s="10" t="n"/>
      <c r="C31" s="15" t="n"/>
      <c r="D31" s="16" t="n"/>
      <c r="E31" s="16" t="n"/>
      <c r="F31" s="16" t="n"/>
      <c r="G31" s="6" t="n"/>
    </row>
    <row r="32" ht="22" customHeight="1">
      <c r="A32" s="15" t="n"/>
      <c r="B32" s="10" t="n"/>
      <c r="C32" s="15" t="n"/>
      <c r="D32" s="16" t="n"/>
      <c r="E32" s="16" t="n"/>
      <c r="F32" s="16" t="n"/>
      <c r="G32" s="6" t="n"/>
    </row>
    <row r="33" ht="22" customHeight="1">
      <c r="A33" s="15" t="n"/>
      <c r="B33" s="10" t="n"/>
      <c r="C33" s="15" t="n"/>
      <c r="D33" s="16" t="n"/>
      <c r="E33" s="16" t="n"/>
      <c r="F33" s="16" t="n"/>
      <c r="G33" s="6" t="n"/>
    </row>
    <row r="34" ht="22" customHeight="1">
      <c r="A34" s="15" t="n"/>
      <c r="B34" s="10" t="n"/>
      <c r="C34" s="15" t="n"/>
      <c r="D34" s="16" t="n"/>
      <c r="E34" s="16" t="n"/>
      <c r="F34" s="16" t="n"/>
      <c r="G34" s="6" t="n"/>
    </row>
    <row r="35" ht="22" customHeight="1">
      <c r="A35" s="15" t="n"/>
      <c r="B35" s="10" t="n"/>
      <c r="C35" s="15" t="n"/>
      <c r="D35" s="16" t="n"/>
      <c r="E35" s="16" t="n"/>
      <c r="F35" s="16" t="n"/>
      <c r="G35" s="6" t="n"/>
    </row>
    <row r="36" ht="22" customHeight="1">
      <c r="A36" s="15" t="n"/>
      <c r="B36" s="10" t="n"/>
      <c r="C36" s="15" t="n"/>
      <c r="D36" s="16" t="n"/>
      <c r="E36" s="16" t="n"/>
      <c r="F36" s="16" t="n"/>
      <c r="G36" s="6" t="n"/>
    </row>
    <row r="37" ht="22" customHeight="1">
      <c r="A37" s="15" t="n"/>
      <c r="B37" s="10" t="n"/>
      <c r="C37" s="15" t="n"/>
      <c r="D37" s="16" t="n"/>
      <c r="E37" s="16" t="n"/>
      <c r="F37" s="16" t="n"/>
      <c r="G37" s="6" t="n"/>
    </row>
    <row r="38" ht="22" customHeight="1">
      <c r="A38" s="15" t="n"/>
      <c r="B38" s="10" t="n"/>
      <c r="C38" s="15" t="n"/>
      <c r="D38" s="16" t="n"/>
      <c r="E38" s="16" t="n"/>
      <c r="F38" s="16" t="n"/>
      <c r="G38" s="6" t="n"/>
    </row>
    <row r="39" ht="22" customHeight="1">
      <c r="A39" s="15" t="n"/>
      <c r="B39" s="10" t="n"/>
      <c r="C39" s="15" t="n"/>
      <c r="D39" s="16" t="n"/>
      <c r="E39" s="16" t="n"/>
      <c r="F39" s="16" t="n"/>
      <c r="G39" s="6" t="n"/>
    </row>
    <row r="40" ht="22" customHeight="1">
      <c r="A40" s="15" t="n"/>
      <c r="B40" s="10" t="n"/>
      <c r="C40" s="15" t="n"/>
      <c r="D40" s="16" t="n"/>
      <c r="E40" s="16" t="n"/>
      <c r="F40" s="16" t="n"/>
      <c r="G40" s="6" t="n"/>
    </row>
    <row r="41" ht="22" customHeight="1">
      <c r="A41" s="15" t="n"/>
      <c r="B41" s="10" t="n"/>
      <c r="C41" s="15" t="n"/>
      <c r="D41" s="16" t="n"/>
      <c r="E41" s="16" t="n"/>
      <c r="F41" s="16" t="n"/>
      <c r="G41" s="6" t="n"/>
    </row>
    <row r="42" ht="22" customHeight="1">
      <c r="A42" s="15" t="n"/>
      <c r="B42" s="10" t="n"/>
      <c r="C42" s="15" t="n"/>
      <c r="D42" s="16" t="n"/>
      <c r="E42" s="16" t="n"/>
      <c r="F42" s="16" t="n"/>
      <c r="G42" s="6" t="n"/>
    </row>
    <row r="43" ht="22" customHeight="1">
      <c r="A43" s="15" t="n"/>
      <c r="B43" s="10" t="n"/>
      <c r="C43" s="15" t="n"/>
      <c r="D43" s="16" t="n"/>
      <c r="E43" s="16" t="n"/>
      <c r="F43" s="16" t="n"/>
      <c r="G43" s="6" t="n"/>
    </row>
    <row r="44" ht="22" customHeight="1">
      <c r="A44" s="15" t="n"/>
      <c r="B44" s="10" t="n"/>
      <c r="C44" s="15" t="n"/>
      <c r="D44" s="16" t="n"/>
      <c r="E44" s="16" t="n"/>
      <c r="F44" s="16" t="n"/>
      <c r="G44" s="6" t="n"/>
    </row>
    <row r="45" ht="22" customHeight="1">
      <c r="A45" s="15" t="n"/>
      <c r="B45" s="10" t="n"/>
      <c r="C45" s="15" t="n"/>
      <c r="D45" s="16" t="n"/>
      <c r="E45" s="16" t="n"/>
      <c r="F45" s="16" t="n"/>
      <c r="G45" s="6" t="n"/>
    </row>
    <row r="46" ht="22" customHeight="1">
      <c r="A46" s="15" t="n"/>
      <c r="B46" s="10" t="n"/>
      <c r="C46" s="15" t="n"/>
      <c r="D46" s="16" t="n"/>
      <c r="E46" s="16" t="n"/>
      <c r="F46" s="16" t="n"/>
      <c r="G46" s="6" t="n"/>
    </row>
    <row r="47" ht="22" customHeight="1">
      <c r="A47" s="15" t="n"/>
      <c r="B47" s="10" t="n"/>
      <c r="C47" s="15" t="n"/>
      <c r="D47" s="16" t="n"/>
      <c r="E47" s="16" t="n"/>
      <c r="F47" s="16" t="n"/>
      <c r="G47" s="6" t="n"/>
    </row>
    <row r="48" ht="22" customHeight="1">
      <c r="A48" s="15" t="n"/>
      <c r="B48" s="10" t="n"/>
      <c r="C48" s="15" t="n"/>
      <c r="D48" s="16" t="n"/>
      <c r="E48" s="16" t="n"/>
      <c r="F48" s="16" t="n"/>
      <c r="G48" s="6" t="n"/>
    </row>
    <row r="49" ht="22" customHeight="1">
      <c r="A49" s="15" t="n"/>
      <c r="B49" s="10" t="n"/>
      <c r="C49" s="15" t="n"/>
      <c r="D49" s="16" t="n"/>
      <c r="E49" s="16" t="n"/>
      <c r="F49" s="16" t="n"/>
      <c r="G49" s="6" t="n"/>
    </row>
    <row r="50" ht="22" customHeight="1">
      <c r="A50" s="15" t="n"/>
      <c r="B50" s="10" t="n"/>
      <c r="C50" s="15" t="n"/>
      <c r="D50" s="16" t="n"/>
      <c r="E50" s="16" t="n"/>
      <c r="F50" s="16" t="n"/>
      <c r="G50" s="6" t="n"/>
    </row>
    <row r="51" ht="22" customHeight="1">
      <c r="A51" s="15" t="n"/>
      <c r="B51" s="10" t="n"/>
      <c r="C51" s="15" t="n"/>
      <c r="D51" s="16" t="n"/>
      <c r="E51" s="16" t="n"/>
      <c r="F51" s="16" t="n"/>
      <c r="G51" s="6" t="n"/>
    </row>
    <row r="52" ht="22" customHeight="1">
      <c r="A52" s="15" t="n"/>
      <c r="B52" s="10" t="n"/>
      <c r="C52" s="15" t="n"/>
      <c r="D52" s="16" t="n"/>
      <c r="E52" s="16" t="n"/>
      <c r="F52" s="16" t="n"/>
      <c r="G52" s="6" t="n"/>
    </row>
    <row r="53" ht="22" customHeight="1">
      <c r="A53" s="15" t="n"/>
      <c r="B53" s="10" t="n"/>
      <c r="C53" s="15" t="n"/>
      <c r="D53" s="16" t="n"/>
      <c r="E53" s="16" t="n"/>
      <c r="F53" s="16" t="n"/>
      <c r="G53" s="6" t="n"/>
    </row>
    <row r="54" ht="22" customHeight="1">
      <c r="A54" s="15" t="n"/>
      <c r="B54" s="10" t="n"/>
      <c r="C54" s="15" t="n"/>
      <c r="D54" s="16" t="n"/>
      <c r="E54" s="16" t="n"/>
      <c r="F54" s="16" t="n"/>
      <c r="G54" s="6" t="n"/>
    </row>
    <row r="55" ht="22" customHeight="1">
      <c r="A55" s="15" t="n"/>
      <c r="B55" s="10" t="n"/>
      <c r="C55" s="15" t="n"/>
      <c r="D55" s="16" t="n"/>
      <c r="E55" s="16" t="n"/>
      <c r="F55" s="16" t="n"/>
      <c r="G55" s="6" t="n"/>
    </row>
    <row r="56" ht="22" customHeight="1">
      <c r="A56" s="15" t="n"/>
      <c r="B56" s="10" t="n"/>
      <c r="C56" s="15" t="n"/>
      <c r="D56" s="16" t="n"/>
      <c r="E56" s="16" t="n"/>
      <c r="F56" s="16" t="n"/>
      <c r="G56" s="6" t="n"/>
    </row>
    <row r="57" ht="22" customHeight="1">
      <c r="A57" s="15" t="n"/>
      <c r="B57" s="10" t="n"/>
      <c r="C57" s="15" t="n"/>
      <c r="D57" s="16" t="n"/>
      <c r="E57" s="16" t="n"/>
      <c r="F57" s="16" t="n"/>
      <c r="G57" s="6" t="n"/>
    </row>
    <row r="58" ht="22" customHeight="1">
      <c r="A58" s="15" t="n"/>
      <c r="B58" s="10" t="n"/>
      <c r="C58" s="15" t="n"/>
      <c r="D58" s="16" t="n"/>
      <c r="E58" s="16" t="n"/>
      <c r="F58" s="16" t="n"/>
      <c r="G58" s="6" t="n"/>
    </row>
    <row r="59" ht="22" customHeight="1">
      <c r="A59" s="15" t="n"/>
      <c r="B59" s="10" t="n"/>
      <c r="C59" s="15" t="n"/>
      <c r="D59" s="16" t="n"/>
      <c r="E59" s="16" t="n"/>
      <c r="F59" s="16" t="n"/>
      <c r="G59" s="6" t="n"/>
    </row>
    <row r="60" ht="22" customHeight="1">
      <c r="A60" s="15" t="n"/>
      <c r="B60" s="10" t="n"/>
      <c r="C60" s="15" t="n"/>
      <c r="D60" s="16" t="n"/>
      <c r="E60" s="16" t="n"/>
      <c r="F60" s="16" t="n"/>
      <c r="G60" s="6" t="n"/>
    </row>
    <row r="61" ht="22" customHeight="1">
      <c r="A61" s="15" t="n"/>
      <c r="B61" s="10" t="n"/>
      <c r="C61" s="15" t="n"/>
      <c r="D61" s="16" t="n"/>
      <c r="E61" s="16" t="n"/>
      <c r="F61" s="16" t="n"/>
      <c r="G61" s="6" t="n"/>
    </row>
    <row r="62" ht="22" customHeight="1">
      <c r="A62" s="15" t="n"/>
      <c r="B62" s="10" t="n"/>
      <c r="C62" s="15" t="n"/>
      <c r="D62" s="16" t="n"/>
      <c r="E62" s="16" t="n"/>
      <c r="F62" s="16" t="n"/>
      <c r="G62" s="6" t="n"/>
    </row>
    <row r="63" ht="22" customHeight="1">
      <c r="A63" s="15" t="n"/>
      <c r="B63" s="10" t="n"/>
      <c r="C63" s="15" t="n"/>
      <c r="D63" s="16" t="n"/>
      <c r="E63" s="16" t="n"/>
      <c r="F63" s="16" t="n"/>
      <c r="G63" s="6" t="n"/>
    </row>
    <row r="64" ht="22" customHeight="1">
      <c r="A64" s="15" t="n"/>
      <c r="B64" s="10" t="n"/>
      <c r="C64" s="15" t="n"/>
      <c r="D64" s="16" t="n"/>
      <c r="E64" s="16" t="n"/>
      <c r="F64" s="16" t="n"/>
      <c r="G64" s="6" t="n"/>
    </row>
    <row r="65" ht="22" customHeight="1">
      <c r="A65" s="15" t="n"/>
      <c r="B65" s="10" t="n"/>
      <c r="C65" s="15" t="n"/>
      <c r="D65" s="16" t="n"/>
      <c r="E65" s="16" t="n"/>
      <c r="F65" s="16" t="n"/>
      <c r="G65" s="6" t="n"/>
    </row>
    <row r="66" ht="22" customHeight="1">
      <c r="A66" s="15" t="n"/>
      <c r="B66" s="10" t="n"/>
      <c r="C66" s="15" t="n"/>
      <c r="D66" s="16" t="n"/>
      <c r="E66" s="16" t="n"/>
      <c r="F66" s="16" t="n"/>
      <c r="G66" s="6" t="n"/>
    </row>
    <row r="67" ht="22" customHeight="1">
      <c r="A67" s="15" t="n"/>
      <c r="B67" s="10" t="n"/>
      <c r="C67" s="15" t="n"/>
      <c r="D67" s="16" t="n"/>
      <c r="E67" s="16" t="n"/>
      <c r="F67" s="16" t="n"/>
      <c r="G67" s="6" t="n"/>
    </row>
    <row r="68" ht="22" customHeight="1">
      <c r="A68" s="15" t="n"/>
      <c r="B68" s="10" t="n"/>
      <c r="C68" s="15" t="n"/>
      <c r="D68" s="16" t="n"/>
      <c r="E68" s="16" t="n"/>
      <c r="F68" s="16" t="n"/>
      <c r="G68" s="6" t="n"/>
    </row>
    <row r="69" ht="22" customHeight="1">
      <c r="A69" s="15" t="n"/>
      <c r="B69" s="10" t="n"/>
      <c r="C69" s="15" t="n"/>
      <c r="D69" s="16" t="n"/>
      <c r="E69" s="16" t="n"/>
      <c r="F69" s="16" t="n"/>
      <c r="G69" s="6" t="n"/>
    </row>
    <row r="70" ht="22" customHeight="1">
      <c r="A70" s="15" t="n"/>
      <c r="B70" s="10" t="n"/>
      <c r="C70" s="15" t="n"/>
      <c r="D70" s="16" t="n"/>
      <c r="E70" s="16" t="n"/>
      <c r="F70" s="16" t="n"/>
      <c r="G70" s="6" t="n"/>
    </row>
    <row r="71" ht="22" customHeight="1">
      <c r="A71" s="15" t="n"/>
      <c r="B71" s="10" t="n"/>
      <c r="C71" s="15" t="n"/>
      <c r="D71" s="16" t="n"/>
      <c r="E71" s="16" t="n"/>
      <c r="F71" s="16" t="n"/>
      <c r="G71" s="6" t="n"/>
    </row>
    <row r="72" ht="22" customHeight="1">
      <c r="A72" s="15" t="n"/>
      <c r="B72" s="10" t="n"/>
      <c r="C72" s="15" t="n"/>
      <c r="D72" s="16" t="n"/>
      <c r="E72" s="16" t="n"/>
      <c r="F72" s="16" t="n"/>
      <c r="G72" s="6" t="n"/>
    </row>
    <row r="73" ht="22" customHeight="1">
      <c r="A73" s="15" t="n"/>
      <c r="B73" s="10" t="n"/>
      <c r="C73" s="15" t="n"/>
      <c r="D73" s="16" t="n"/>
      <c r="E73" s="16" t="n"/>
      <c r="F73" s="16" t="n"/>
      <c r="G73" s="6" t="n"/>
    </row>
    <row r="74" ht="22" customHeight="1">
      <c r="A74" s="15" t="n"/>
      <c r="B74" s="10" t="n"/>
      <c r="C74" s="15" t="n"/>
      <c r="D74" s="16" t="n"/>
      <c r="E74" s="16" t="n"/>
      <c r="F74" s="16" t="n"/>
      <c r="G74" s="6" t="n"/>
    </row>
    <row r="75" ht="22" customHeight="1">
      <c r="A75" s="15" t="n"/>
      <c r="B75" s="10" t="n"/>
      <c r="C75" s="15" t="n"/>
      <c r="D75" s="16" t="n"/>
      <c r="E75" s="16" t="n"/>
      <c r="F75" s="16" t="n"/>
      <c r="G75" s="6" t="n"/>
    </row>
    <row r="76" ht="22" customHeight="1">
      <c r="A76" s="15" t="n"/>
      <c r="B76" s="10" t="n"/>
      <c r="C76" s="15" t="n"/>
      <c r="D76" s="16" t="n"/>
      <c r="E76" s="16" t="n"/>
      <c r="F76" s="16" t="n"/>
      <c r="G76" s="6" t="n"/>
    </row>
    <row r="77" ht="22" customHeight="1">
      <c r="A77" s="15" t="n"/>
      <c r="B77" s="10" t="n"/>
      <c r="C77" s="15" t="n"/>
      <c r="D77" s="16" t="n"/>
      <c r="E77" s="16" t="n"/>
      <c r="F77" s="16" t="n"/>
      <c r="G77" s="6" t="n"/>
    </row>
    <row r="78" ht="22" customHeight="1">
      <c r="A78" s="15" t="n"/>
      <c r="B78" s="10" t="n"/>
      <c r="C78" s="15" t="n"/>
      <c r="D78" s="16" t="n"/>
      <c r="E78" s="16" t="n"/>
      <c r="F78" s="16" t="n"/>
      <c r="G78" s="6" t="n"/>
    </row>
    <row r="79" ht="22" customHeight="1">
      <c r="A79" s="15" t="n"/>
      <c r="B79" s="10" t="n"/>
      <c r="C79" s="15" t="n"/>
      <c r="D79" s="16" t="n"/>
      <c r="E79" s="16" t="n"/>
      <c r="F79" s="16" t="n"/>
      <c r="G79" s="6" t="n"/>
    </row>
    <row r="80" ht="22" customHeight="1">
      <c r="A80" s="15" t="n"/>
      <c r="B80" s="10" t="n"/>
      <c r="C80" s="15" t="n"/>
      <c r="D80" s="16" t="n"/>
      <c r="E80" s="16" t="n"/>
      <c r="F80" s="16" t="n"/>
      <c r="G80" s="6" t="n"/>
    </row>
    <row r="81" ht="22" customHeight="1">
      <c r="A81" s="15" t="n"/>
      <c r="B81" s="10" t="n"/>
      <c r="C81" s="15" t="n"/>
      <c r="D81" s="16" t="n"/>
      <c r="E81" s="16" t="n"/>
      <c r="F81" s="16" t="n"/>
      <c r="G81" s="6" t="n"/>
    </row>
    <row r="82" ht="22" customHeight="1">
      <c r="A82" s="15" t="n"/>
      <c r="B82" s="10" t="n"/>
      <c r="C82" s="15" t="n"/>
      <c r="D82" s="16" t="n"/>
      <c r="E82" s="16" t="n"/>
      <c r="F82" s="16" t="n"/>
      <c r="G82" s="6" t="n"/>
    </row>
    <row r="83" ht="22" customHeight="1">
      <c r="A83" s="15" t="n"/>
      <c r="B83" s="10" t="n"/>
      <c r="C83" s="15" t="n"/>
      <c r="D83" s="16" t="n"/>
      <c r="E83" s="16" t="n"/>
      <c r="F83" s="16" t="n"/>
      <c r="G83" s="6" t="n"/>
    </row>
    <row r="84" ht="22" customHeight="1">
      <c r="A84" s="15" t="n"/>
      <c r="B84" s="10" t="n"/>
      <c r="C84" s="15" t="n"/>
      <c r="D84" s="16" t="n"/>
      <c r="E84" s="16" t="n"/>
      <c r="F84" s="16" t="n"/>
      <c r="G84" s="6" t="n"/>
    </row>
    <row r="85" ht="22" customHeight="1">
      <c r="A85" s="15" t="n"/>
      <c r="B85" s="10" t="n"/>
      <c r="C85" s="15" t="n"/>
      <c r="D85" s="16" t="n"/>
      <c r="E85" s="16" t="n"/>
      <c r="F85" s="16" t="n"/>
      <c r="G85" s="6" t="n"/>
    </row>
    <row r="86" ht="22" customHeight="1">
      <c r="A86" s="15" t="n"/>
      <c r="B86" s="10" t="n"/>
      <c r="C86" s="15" t="n"/>
      <c r="D86" s="16" t="n"/>
      <c r="E86" s="16" t="n"/>
      <c r="F86" s="16" t="n"/>
      <c r="G86" s="6" t="n"/>
    </row>
    <row r="87" ht="22" customHeight="1">
      <c r="A87" s="15" t="n"/>
      <c r="B87" s="10" t="n"/>
      <c r="C87" s="15" t="n"/>
      <c r="D87" s="16" t="n"/>
      <c r="E87" s="16" t="n"/>
      <c r="F87" s="16" t="n"/>
      <c r="G87" s="6" t="n"/>
    </row>
    <row r="88" ht="22" customHeight="1">
      <c r="A88" s="15" t="n"/>
      <c r="B88" s="10" t="n"/>
      <c r="C88" s="15" t="n"/>
      <c r="D88" s="16" t="n"/>
      <c r="E88" s="16" t="n"/>
      <c r="F88" s="16" t="n"/>
      <c r="G88" s="6" t="n"/>
    </row>
    <row r="89" ht="22" customHeight="1">
      <c r="A89" s="15" t="n"/>
      <c r="B89" s="10" t="n"/>
      <c r="C89" s="15" t="n"/>
      <c r="D89" s="16" t="n"/>
      <c r="E89" s="16" t="n"/>
      <c r="F89" s="16" t="n"/>
      <c r="G89" s="6" t="n"/>
    </row>
    <row r="90" ht="22" customHeight="1">
      <c r="A90" s="15" t="n"/>
      <c r="B90" s="10" t="n"/>
      <c r="C90" s="15" t="n"/>
      <c r="D90" s="16" t="n"/>
      <c r="E90" s="16" t="n"/>
      <c r="F90" s="16" t="n"/>
      <c r="G90" s="6" t="n"/>
    </row>
    <row r="91" ht="22" customHeight="1">
      <c r="A91" s="15" t="n"/>
      <c r="B91" s="10" t="n"/>
      <c r="C91" s="15" t="n"/>
      <c r="D91" s="16" t="n"/>
      <c r="E91" s="16" t="n"/>
      <c r="F91" s="16" t="n"/>
      <c r="G91" s="6" t="n"/>
    </row>
    <row r="92" ht="22" customHeight="1">
      <c r="A92" s="15" t="n"/>
      <c r="B92" s="10" t="n"/>
      <c r="C92" s="15" t="n"/>
      <c r="D92" s="16" t="n"/>
      <c r="E92" s="16" t="n"/>
      <c r="F92" s="16" t="n"/>
      <c r="G92" s="6" t="n"/>
    </row>
    <row r="93" ht="22" customHeight="1">
      <c r="A93" s="15" t="n"/>
      <c r="B93" s="10" t="n"/>
      <c r="C93" s="15" t="n"/>
      <c r="D93" s="16" t="n"/>
      <c r="E93" s="16" t="n"/>
      <c r="F93" s="16" t="n"/>
      <c r="G93" s="6" t="n"/>
    </row>
    <row r="94" ht="22" customHeight="1">
      <c r="A94" s="15" t="n"/>
      <c r="B94" s="10" t="n"/>
      <c r="C94" s="15" t="n"/>
      <c r="D94" s="16" t="n"/>
      <c r="E94" s="16" t="n"/>
      <c r="F94" s="16" t="n"/>
      <c r="G94" s="6" t="n"/>
    </row>
    <row r="95" ht="22" customHeight="1">
      <c r="A95" s="15" t="n"/>
      <c r="B95" s="10" t="n"/>
      <c r="C95" s="15" t="n"/>
      <c r="D95" s="16" t="n"/>
      <c r="E95" s="16" t="n"/>
      <c r="F95" s="16" t="n"/>
      <c r="G95" s="6" t="n"/>
    </row>
    <row r="96" ht="22" customHeight="1">
      <c r="A96" s="15" t="n"/>
      <c r="B96" s="10" t="n"/>
      <c r="C96" s="15" t="n"/>
      <c r="D96" s="16" t="n"/>
      <c r="E96" s="16" t="n"/>
      <c r="F96" s="16" t="n"/>
      <c r="G96" s="6" t="n"/>
    </row>
    <row r="97" ht="22" customHeight="1">
      <c r="A97" s="15" t="n"/>
      <c r="B97" s="10" t="n"/>
      <c r="C97" s="15" t="n"/>
      <c r="D97" s="16" t="n"/>
      <c r="E97" s="16" t="n"/>
      <c r="F97" s="16" t="n"/>
      <c r="G97" s="6" t="n"/>
    </row>
    <row r="98" ht="22" customHeight="1">
      <c r="A98" s="15" t="n"/>
      <c r="B98" s="10" t="n"/>
      <c r="C98" s="15" t="n"/>
      <c r="D98" s="16" t="n"/>
      <c r="E98" s="16" t="n"/>
      <c r="F98" s="16" t="n"/>
      <c r="G98" s="6" t="n"/>
    </row>
    <row r="99" ht="22" customHeight="1">
      <c r="A99" s="15" t="n"/>
      <c r="B99" s="10" t="n"/>
      <c r="C99" s="15" t="n"/>
      <c r="D99" s="16" t="n"/>
      <c r="E99" s="16" t="n"/>
      <c r="F99" s="16" t="n"/>
      <c r="G99" s="6" t="n"/>
    </row>
    <row r="100" ht="22" customHeight="1">
      <c r="A100" s="15" t="n"/>
      <c r="B100" s="10" t="n"/>
      <c r="C100" s="15" t="n"/>
      <c r="D100" s="16" t="n"/>
      <c r="E100" s="16" t="n"/>
      <c r="F100" s="16" t="n"/>
      <c r="G100" s="6" t="n"/>
    </row>
    <row r="101" ht="22" customHeight="1">
      <c r="A101" s="15" t="n"/>
      <c r="B101" s="10" t="n"/>
      <c r="C101" s="15" t="n"/>
      <c r="D101" s="16" t="n"/>
      <c r="E101" s="16" t="n"/>
      <c r="F101" s="16" t="n"/>
      <c r="G101" s="6" t="n"/>
    </row>
  </sheetData>
  <dataValidations count="1">
    <dataValidation sqref="E2:E101" showErrorMessage="1" showInputMessage="1" allowBlank="1" type="list">
      <formula1>"Simples Nacional,Lucro Presumido,Lucro Real"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0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24" customWidth="1" min="3" max="3"/>
    <col width="16" customWidth="1" min="4" max="4"/>
    <col width="24" customWidth="1" min="5" max="5"/>
    <col width="16" customWidth="1" min="6" max="6"/>
    <col width="24" customWidth="1" min="7" max="7"/>
    <col width="16" customWidth="1" min="8" max="8"/>
    <col width="24" customWidth="1" min="9" max="9"/>
    <col width="16" customWidth="1" min="10" max="10"/>
    <col width="24" customWidth="1" min="11" max="11"/>
    <col width="16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</cols>
  <sheetData>
    <row r="1" ht="28" customHeight="1">
      <c r="A1" s="17" t="inlineStr">
        <is>
          <t>Controle de Cobrança — 2026</t>
        </is>
      </c>
      <c r="B1" s="31" t="n"/>
      <c r="C1" s="31" t="n"/>
      <c r="D1" s="31" t="n"/>
      <c r="E1" s="31" t="n"/>
      <c r="F1" s="31" t="n"/>
      <c r="G1" s="31" t="n"/>
      <c r="H1" s="31" t="n"/>
      <c r="I1" s="31" t="n"/>
      <c r="J1" s="31" t="n"/>
      <c r="K1" s="31" t="n"/>
      <c r="L1" s="32" t="n"/>
    </row>
    <row r="2"/>
    <row r="3">
      <c r="A3" s="1" t="inlineStr">
        <is>
          <t>Total Cobrado</t>
        </is>
      </c>
      <c r="C3" s="1" t="inlineStr">
        <is>
          <t>Total Recebido</t>
        </is>
      </c>
      <c r="E3" s="1" t="inlineStr">
        <is>
          <t>Total em Aberto</t>
        </is>
      </c>
      <c r="G3" s="1" t="inlineStr">
        <is>
          <t>Total em Atraso</t>
        </is>
      </c>
      <c r="I3" s="1" t="inlineStr">
        <is>
          <t>Títulos em Atraso</t>
        </is>
      </c>
      <c r="K3" s="1" t="inlineStr">
        <is>
          <t>Índice de Recebimento</t>
        </is>
      </c>
    </row>
    <row r="4">
      <c r="A4" s="18">
        <f>SUM('Cobrancas'!$L$2:$L$101)</f>
        <v/>
      </c>
      <c r="C4" s="18">
        <f>SUM('Cobrancas'!$N$2:$N$101)</f>
        <v/>
      </c>
      <c r="E4" s="18">
        <f>SUMIF('Cobrancas'!$P$2:$P$101,"Em aberto",'Cobrancas'!$L$2:$L$101)</f>
        <v/>
      </c>
      <c r="G4" s="18">
        <f>SUMIF('Cobrancas'!$P$2:$P$101,"Em atraso",'Cobrancas'!$L$2:$L$101)</f>
        <v/>
      </c>
      <c r="I4" s="19">
        <f>COUNTIF('Cobrancas'!$P$2:$P$101,"Em atraso")</f>
        <v/>
      </c>
      <c r="K4" s="20">
        <f>IFERROR(SUM('Cobrancas'!$N$2:$N$101)/SUM('Cobrancas'!$L$2:$L$101),0)</f>
        <v/>
      </c>
    </row>
    <row r="5"/>
    <row r="6">
      <c r="A6" s="1" t="inlineStr">
        <is>
          <t>Ticket Médio</t>
        </is>
      </c>
      <c r="C6" s="21" t="n"/>
      <c r="E6" s="21" t="n"/>
      <c r="G6" s="21" t="n"/>
      <c r="I6" s="21" t="n"/>
      <c r="K6" s="21" t="n"/>
    </row>
    <row r="7">
      <c r="A7" s="18">
        <f>IFERROR(AVERAGE('Cobrancas'!$L$2:$L$101),0)</f>
        <v/>
      </c>
    </row>
    <row r="8"/>
    <row r="9"/>
    <row r="10">
      <c r="A10" s="22" t="inlineStr">
        <is>
          <t>Status</t>
        </is>
      </c>
      <c r="B10" s="22" t="inlineStr">
        <is>
          <t>Quantidade</t>
        </is>
      </c>
      <c r="C10" s="22" t="inlineStr">
        <is>
          <t>Valor Atualizado</t>
        </is>
      </c>
    </row>
    <row r="11">
      <c r="A11" s="23" t="inlineStr">
        <is>
          <t>Pago</t>
        </is>
      </c>
      <c r="B11" s="23">
        <f>COUNTIF('Cobrancas'!$P$2:$P$101,A11)</f>
        <v/>
      </c>
      <c r="C11" s="24">
        <f>SUMIF('Cobrancas'!$P$2:$P$101,A11,'Cobrancas'!$L$2:$L$101)</f>
        <v/>
      </c>
    </row>
    <row r="12">
      <c r="A12" s="2" t="inlineStr">
        <is>
          <t>Em aberto</t>
        </is>
      </c>
      <c r="B12" s="2">
        <f>COUNTIF('Cobrancas'!$P$2:$P$101,A12)</f>
        <v/>
      </c>
      <c r="C12" s="9">
        <f>SUMIF('Cobrancas'!$P$2:$P$101,A12,'Cobrancas'!$L$2:$L$101)</f>
        <v/>
      </c>
    </row>
    <row r="13">
      <c r="A13" s="25" t="inlineStr">
        <is>
          <t>Em atraso</t>
        </is>
      </c>
      <c r="B13" s="25">
        <f>COUNTIF('Cobrancas'!$P$2:$P$101,A13)</f>
        <v/>
      </c>
      <c r="C13" s="26">
        <f>SUMIF('Cobrancas'!$P$2:$P$101,A13,'Cobrancas'!$L$2:$L$101)</f>
        <v/>
      </c>
    </row>
    <row r="14">
      <c r="A14" s="27" t="inlineStr">
        <is>
          <t>Vence em até 7 dias</t>
        </is>
      </c>
      <c r="B14" s="27">
        <f>COUNTIF('Cobrancas'!$P$2:$P$101,A14)</f>
        <v/>
      </c>
      <c r="C14" s="28">
        <f>SUMIF('Cobrancas'!$P$2:$P$101,A14,'Cobrancas'!$L$2:$L$101)</f>
        <v/>
      </c>
    </row>
    <row r="15"/>
    <row r="16"/>
    <row r="17"/>
    <row r="18">
      <c r="A18" s="22" t="inlineStr">
        <is>
          <t>Mês de Vencimento</t>
        </is>
      </c>
      <c r="B18" s="22" t="inlineStr">
        <is>
          <t>Valor Atualizado</t>
        </is>
      </c>
    </row>
    <row r="19">
      <c r="A19" s="33" t="n">
        <v>46023</v>
      </c>
      <c r="B19" s="9">
        <f>SUMIFS('Cobrancas'!$L$2:$L$101,'Cobrancas'!$H$2:$H$101,"&gt;="&amp;A19,'Cobrancas'!$H$2:$H$101,"&lt;"&amp;A20)</f>
        <v/>
      </c>
    </row>
    <row r="20">
      <c r="A20" s="34" t="n">
        <v>46054</v>
      </c>
      <c r="B20" s="14">
        <f>SUMIFS('Cobrancas'!$L$2:$L$101,'Cobrancas'!$H$2:$H$101,"&gt;="&amp;A20,'Cobrancas'!$H$2:$H$101,"&lt;"&amp;A21)</f>
        <v/>
      </c>
    </row>
    <row r="21">
      <c r="A21" s="33" t="n">
        <v>46082</v>
      </c>
      <c r="B21" s="9">
        <f>SUMIFS('Cobrancas'!$L$2:$L$101,'Cobrancas'!$H$2:$H$101,"&gt;="&amp;A21,'Cobrancas'!$H$2:$H$101,"&lt;"&amp;A22)</f>
        <v/>
      </c>
    </row>
    <row r="22">
      <c r="A22" s="34" t="n">
        <v>46113</v>
      </c>
      <c r="B22" s="14">
        <f>SUMIFS('Cobrancas'!$L$2:$L$101,'Cobrancas'!$H$2:$H$101,"&gt;="&amp;A22,'Cobrancas'!$H$2:$H$101,"&lt;"&amp;A23)</f>
        <v/>
      </c>
    </row>
    <row r="23">
      <c r="A23" s="33" t="n">
        <v>46143</v>
      </c>
      <c r="B23" s="9">
        <f>SUMIFS('Cobrancas'!$L$2:$L$101,'Cobrancas'!$H$2:$H$101,"&gt;="&amp;A23,'Cobrancas'!$H$2:$H$101,"&lt;"&amp;A24)</f>
        <v/>
      </c>
    </row>
    <row r="24">
      <c r="A24" s="34" t="n">
        <v>46174</v>
      </c>
      <c r="B24" s="14">
        <f>SUMIFS('Cobrancas'!$L$2:$L$101,'Cobrancas'!$H$2:$H$101,"&gt;="&amp;A24,'Cobrancas'!$H$2:$H$101,"&lt;"&amp;A25)</f>
        <v/>
      </c>
    </row>
    <row r="25">
      <c r="A25" s="33" t="n">
        <v>46204</v>
      </c>
      <c r="B25" s="9">
        <f>SUMIFS('Cobrancas'!$L$2:$L$101,'Cobrancas'!$H$2:$H$101,"&gt;="&amp;A25,'Cobrancas'!$H$2:$H$101,"&lt;"&amp;A26)</f>
        <v/>
      </c>
    </row>
    <row r="26">
      <c r="A26" s="34" t="n">
        <v>46235</v>
      </c>
      <c r="B26" s="14">
        <f>SUMIFS('Cobrancas'!$L$2:$L$101,'Cobrancas'!$H$2:$H$101,"&gt;="&amp;A26,'Cobrancas'!$H$2:$H$101,"&lt;"&amp;A27)</f>
        <v/>
      </c>
    </row>
    <row r="27">
      <c r="A27" s="33" t="n">
        <v>46266</v>
      </c>
      <c r="B27" s="9">
        <f>SUMIFS('Cobrancas'!$L$2:$L$101,'Cobrancas'!$H$2:$H$101,"&gt;="&amp;A27,'Cobrancas'!$H$2:$H$101,"&lt;"&amp;A28)</f>
        <v/>
      </c>
    </row>
    <row r="28">
      <c r="A28" s="34" t="n">
        <v>46296</v>
      </c>
      <c r="B28" s="14">
        <f>SUMIFS('Cobrancas'!$L$2:$L$101,'Cobrancas'!$H$2:$H$101,"&gt;="&amp;A28,'Cobrancas'!$H$2:$H$101,"&lt;"&amp;A29)</f>
        <v/>
      </c>
    </row>
    <row r="29">
      <c r="A29" s="33" t="n">
        <v>46327</v>
      </c>
      <c r="B29" s="9">
        <f>SUMIFS('Cobrancas'!$L$2:$L$101,'Cobrancas'!$H$2:$H$101,"&gt;="&amp;A29,'Cobrancas'!$H$2:$H$101,"&lt;"&amp;A30)</f>
        <v/>
      </c>
    </row>
    <row r="30">
      <c r="A30" s="34" t="n">
        <v>46357</v>
      </c>
      <c r="B30" s="14">
        <f>SUMIFS('Cobrancas'!$L$2:$L$101,'Cobrancas'!$H$2:$H$101,"&gt;="&amp;A30,'Cobrancas'!$H$2:$H$101,"&lt;="&amp;(A30+30))</f>
        <v/>
      </c>
    </row>
  </sheetData>
  <mergeCells count="1">
    <mergeCell ref="A1:L1"/>
  </mergeCell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11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110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</cols>
  <sheetData>
    <row r="1" ht="28" customHeight="1">
      <c r="A1" s="17" t="inlineStr">
        <is>
          <t>Instruções de Uso — Controle de Cobrança</t>
        </is>
      </c>
      <c r="B1" s="31" t="n"/>
      <c r="C1" s="31" t="n"/>
      <c r="D1" s="31" t="n"/>
      <c r="E1" s="31" t="n"/>
      <c r="F1" s="31" t="n"/>
      <c r="G1" s="32" t="n"/>
    </row>
    <row r="2"/>
    <row r="3" ht="44" customHeight="1">
      <c r="A3" s="22" t="inlineStr">
        <is>
          <t>Objetivo</t>
        </is>
      </c>
      <c r="B3" s="4" t="inlineStr">
        <is>
          <t>Utilize esta pasta para monitorar títulos emitidos, vencimentos, pagamentos recebidos, contatos de cobrança e exposição à inadimplência.</t>
        </is>
      </c>
    </row>
    <row r="4" ht="44" customHeight="1">
      <c r="A4" s="22" t="inlineStr">
        <is>
          <t>Aba Clientes</t>
        </is>
      </c>
      <c r="B4" s="12" t="inlineStr">
        <is>
          <t>Cadastre previamente cada cliente antes de lançar uma cobrança. O ID Cliente é a chave utilizada para preencher automaticamente cliente, CNPJ/CPF e cidade na aba Cobrancas.</t>
        </is>
      </c>
    </row>
    <row r="5" ht="44" customHeight="1">
      <c r="A5" s="22" t="inlineStr">
        <is>
          <t>Campos amarelos</t>
        </is>
      </c>
      <c r="B5" s="4" t="inlineStr">
        <is>
          <t>Os campos com preenchimento amarelo são de entrada manual. Na aba Cobrancas, informe ID Cliente, documento, datas, valores, último contato, canal e observações.</t>
        </is>
      </c>
    </row>
    <row r="6" ht="44" customHeight="1">
      <c r="A6" s="22" t="inlineStr">
        <is>
          <t>Atualização de pagamentos</t>
        </is>
      </c>
      <c r="B6" s="12" t="inlineStr">
        <is>
          <t>Ao receber um pagamento, preencha Data de Pagamento e Valor Pago. O Status será atualizado para Pago quando houver uma data de pagamento informada.</t>
        </is>
      </c>
    </row>
    <row r="7" ht="44" customHeight="1">
      <c r="A7" s="22" t="inlineStr">
        <is>
          <t>Interpretação dos status</t>
        </is>
      </c>
      <c r="B7" s="4" t="inlineStr">
        <is>
          <t>Pago: título com data de pagamento. Em atraso: vencimento anterior à data atual sem pagamento. Vence em até 7 dias: vencimento próximo. Em aberto: título ainda dentro do prazo regular.</t>
        </is>
      </c>
    </row>
    <row r="8" ht="44" customHeight="1">
      <c r="A8" s="22" t="inlineStr">
        <is>
          <t>Filtros operacionais</t>
        </is>
      </c>
      <c r="B8" s="12" t="inlineStr">
        <is>
          <t>Utilize os filtros da tabela Cobrancas para segmentar a carteira por cidade, data de vencimento, status, canal de cobrança ou responsável do cliente.</t>
        </is>
      </c>
    </row>
    <row r="9" ht="44" customHeight="1">
      <c r="A9" s="22" t="inlineStr">
        <is>
          <t>Boas práticas de cobrança</t>
        </is>
      </c>
      <c r="B9" s="4" t="inlineStr">
        <is>
          <t>Registre todos os contatos, mantenha evidências de negociação, valide valores antes de conceder desconto e priorize títulos em atraso por valor, tempo de atraso e potencial de recuperação.</t>
        </is>
      </c>
    </row>
    <row r="10" ht="44" customHeight="1">
      <c r="A10" s="22" t="inlineStr">
        <is>
          <t>LGPD e ANPD</t>
        </is>
      </c>
      <c r="B10" s="12" t="inlineStr">
        <is>
          <t>Trate dados pessoais e dados financeiros somente para finalidade legítima de cobrança. Limite o acesso, mantenha registros atualizados, evite exposição indevida e siga os princípios da LGPD e orientações da ANPD.</t>
        </is>
      </c>
    </row>
    <row r="11" ht="44" customHeight="1">
      <c r="A11" s="22" t="inlineStr">
        <is>
          <t>Atualização do painel</t>
        </is>
      </c>
      <c r="B11" s="4" t="inlineStr">
        <is>
          <t>O Dashboard utiliza os dados das 100 linhas operacionais preparadas na aba Cobrancas. Após novas inclusões, abra ou recalcule a pasta no Excel para atualizar fórmulas e gráficos.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2026-09-23T06:32:43Z</dcterms:created>
  <dcterms:modified xmlns:dcterms="http://purl.org/dc/terms/" xmlns:xsi="http://www.w3.org/2001/XMLSchema-instance" xsi:type="dcterms:W3CDTF">2026-09-23T06:32:43Z</dcterms:modified>
</cp:coreProperties>
</file>