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e_Carr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>
    <definedName name="_xlnm._FilterDatabase" localSheetId="0" hidden="1">'Base_Carros'!$A$3:$U$13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&quot;R$&quot; #.##0,00"/>
    <numFmt numFmtId="166" formatCode="#.##0"/>
    <numFmt numFmtId="167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</fonts>
  <fills count="10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5E7EB"/>
      </patternFill>
    </fill>
    <fill>
      <patternFill patternType="solid">
        <fgColor rgb="0014B8A6"/>
      </patternFill>
    </fill>
    <fill>
      <patternFill patternType="solid">
        <fgColor rgb="0022C55E"/>
      </patternFill>
    </fill>
    <fill>
      <patternFill patternType="solid">
        <fgColor rgb="00DC262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right" vertical="center"/>
    </xf>
    <xf numFmtId="0" fontId="0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0" fontId="2" fillId="7" borderId="1" applyAlignment="1" pivotButton="0" quotePrefix="0" xfId="0">
      <alignment horizontal="center" vertical="center" wrapText="1"/>
    </xf>
    <xf numFmtId="0" fontId="3" fillId="3" borderId="1" pivotButton="0" quotePrefix="0" xfId="0"/>
    <xf numFmtId="0" fontId="4" fillId="3" borderId="1" pivotButton="0" quotePrefix="0" xfId="0"/>
    <xf numFmtId="0" fontId="3" fillId="0" borderId="1" pivotButton="0" quotePrefix="0" xfId="0"/>
    <xf numFmtId="0" fontId="3" fillId="5" borderId="1" pivotButton="0" quotePrefix="0" xfId="0"/>
    <xf numFmtId="0" fontId="4" fillId="5" borderId="1" pivotButton="0" quotePrefix="0" xfId="0"/>
    <xf numFmtId="165" fontId="4" fillId="3" borderId="1" pivotButton="0" quotePrefix="0" xfId="0"/>
    <xf numFmtId="166" fontId="4" fillId="5" borderId="1" pivotButton="0" quotePrefix="0" xfId="0"/>
    <xf numFmtId="167" fontId="4" fillId="5" borderId="1" pivotButton="0" quotePrefix="0" xfId="0"/>
    <xf numFmtId="0" fontId="2" fillId="7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0" fillId="2" borderId="1" pivotButton="0" quotePrefix="0" xfId="0"/>
    <xf numFmtId="0" fontId="0" fillId="7" borderId="1" pivotButton="0" quotePrefix="0" xfId="0"/>
    <xf numFmtId="0" fontId="0" fillId="4" borderId="1" pivotButton="0" quotePrefix="0" xfId="0"/>
    <xf numFmtId="0" fontId="0" fillId="8" borderId="1" pivotButton="0" quotePrefix="0" xfId="0"/>
    <xf numFmtId="0" fontId="0" fillId="9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22C55E"/>
        <sz val="11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1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por Veículo - 2026 (R$)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'Base_Carros'!R3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'Base_Carros'!$C$4:$C$13</f>
            </numRef>
          </cat>
          <val>
            <numRef>
              <f>'Base_Carros'!$R$4:$R$13</f>
            </numRef>
          </val>
        </ser>
        <ser>
          <idx val="1"/>
          <order val="1"/>
          <tx>
            <strRef>
              <f>'Base_Carros'!S3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'Base_Carros'!$C$4:$C$13</f>
            </numRef>
          </cat>
          <val>
            <numRef>
              <f>'Base_Carros'!$S$4:$S$13</f>
            </numRef>
          </val>
        </ser>
        <ser>
          <idx val="2"/>
          <order val="2"/>
          <tx>
            <strRef>
              <f>'Base_Carros'!T3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'Base_Carros'!$C$4:$C$13</f>
            </numRef>
          </cat>
          <val>
            <numRef>
              <f>'Base_Carros'!$T$4:$T$13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Veículo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 Frota por Status</a:t>
            </a:r>
          </a:p>
        </rich>
      </tx>
    </title>
    <plotArea>
      <pieChart>
        <varyColors val="1"/>
        <ser>
          <idx val="0"/>
          <order val="0"/>
          <tx>
            <strRef>
              <f>'Resumo'!E3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'Resumo'!$D$4:$D$5</f>
            </numRef>
          </cat>
          <val>
            <numRef>
              <f>'Resumo'!$E$4:$E$5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Km Atual por Veículo</a:t>
            </a:r>
          </a:p>
        </rich>
      </tx>
    </title>
    <plotArea>
      <lineChart>
        <grouping val="standard"/>
        <ser>
          <idx val="0"/>
          <order val="0"/>
          <tx>
            <strRef>
              <f>'Base_Carros'!K3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'Base_Carros'!$C$4:$C$13</f>
            </numRef>
          </cat>
          <val>
            <numRef>
              <f>'Base_Carros'!$K$4:$K$13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Veículo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29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14" customWidth="1" min="4" max="4"/>
    <col width="14" customWidth="1" min="5" max="5"/>
    <col width="13" customWidth="1" min="6" max="6"/>
    <col width="12" customWidth="1" min="7" max="7"/>
    <col width="16" customWidth="1" min="8" max="8"/>
    <col width="16" customWidth="1" min="9" max="9"/>
    <col width="16" customWidth="1" min="10" max="10"/>
    <col width="12" customWidth="1" min="11" max="11"/>
    <col width="20" customWidth="1" min="12" max="12"/>
    <col width="18" customWidth="1" min="13" max="13"/>
    <col width="20" customWidth="1" min="14" max="14"/>
    <col width="20" customWidth="1" min="15" max="15"/>
    <col width="18" customWidth="1" min="16" max="16"/>
    <col width="18" customWidth="1" min="17" max="17"/>
    <col width="20" customWidth="1" min="18" max="18"/>
    <col width="20" customWidth="1" min="19" max="19"/>
    <col width="14" customWidth="1" min="20" max="20"/>
    <col width="26" customWidth="1" min="21" max="21"/>
  </cols>
  <sheetData>
    <row r="1" ht="28" customHeight="1">
      <c r="A1" s="1" t="inlineStr">
        <is>
          <t>CONTROLE DE FROTA DE CARROS - 2026</t>
        </is>
      </c>
    </row>
    <row r="2"/>
    <row r="3" ht="40" customHeight="1">
      <c r="A3" s="2" t="inlineStr">
        <is>
          <t>ID_Veículo</t>
        </is>
      </c>
      <c r="B3" s="2" t="inlineStr">
        <is>
          <t>Placa</t>
        </is>
      </c>
      <c r="C3" s="2" t="inlineStr">
        <is>
          <t>Modelo</t>
        </is>
      </c>
      <c r="D3" s="2" t="inlineStr">
        <is>
          <t>Marca</t>
        </is>
      </c>
      <c r="E3" s="2" t="inlineStr">
        <is>
          <t>Ano_Fabricação</t>
        </is>
      </c>
      <c r="F3" s="2" t="inlineStr">
        <is>
          <t>Ano_Modelo</t>
        </is>
      </c>
      <c r="G3" s="2" t="inlineStr">
        <is>
          <t>Categoria</t>
        </is>
      </c>
      <c r="H3" s="2" t="inlineStr">
        <is>
          <t>Tipo_Combustível</t>
        </is>
      </c>
      <c r="I3" s="2" t="inlineStr">
        <is>
          <t>Cidade_Base</t>
        </is>
      </c>
      <c r="J3" s="2" t="inlineStr">
        <is>
          <t>Responsável</t>
        </is>
      </c>
      <c r="K3" s="2" t="inlineStr">
        <is>
          <t>Km_Atual</t>
        </is>
      </c>
      <c r="L3" s="2" t="inlineStr">
        <is>
          <t>Data_Última_Manutenção</t>
        </is>
      </c>
      <c r="M3" s="2" t="inlineStr">
        <is>
          <t>Km_Última_Manutenção</t>
        </is>
      </c>
      <c r="N3" s="2" t="inlineStr">
        <is>
          <t>Próxima_Manutenção_Km</t>
        </is>
      </c>
      <c r="O3" s="2" t="inlineStr">
        <is>
          <t>Status</t>
        </is>
      </c>
      <c r="P3" s="2" t="inlineStr">
        <is>
          <t>Valor_Aquisição (R$)</t>
        </is>
      </c>
      <c r="Q3" s="2" t="inlineStr">
        <is>
          <t>Depreciação_Mensal (R$)</t>
        </is>
      </c>
      <c r="R3" s="2" t="inlineStr">
        <is>
          <t>Custo_Manutenção_2026 (R$)</t>
        </is>
      </c>
      <c r="S3" s="2" t="inlineStr">
        <is>
          <t>Custo_Combustível_2026 (R$)</t>
        </is>
      </c>
      <c r="T3" s="2" t="inlineStr">
        <is>
          <t>Multas_2026 (R$)</t>
        </is>
      </c>
      <c r="U3" s="2" t="inlineStr">
        <is>
          <t>Observações</t>
        </is>
      </c>
    </row>
    <row r="4">
      <c r="A4" s="3" t="inlineStr">
        <is>
          <t>V001</t>
        </is>
      </c>
      <c r="B4" s="3" t="inlineStr">
        <is>
          <t>BRL1A23</t>
        </is>
      </c>
      <c r="C4" s="4" t="inlineStr">
        <is>
          <t>Corolla</t>
        </is>
      </c>
      <c r="D4" s="4" t="inlineStr">
        <is>
          <t>Toyota</t>
        </is>
      </c>
      <c r="E4" s="3" t="n">
        <v>2022</v>
      </c>
      <c r="F4" s="3" t="n">
        <v>2023</v>
      </c>
      <c r="G4" s="4" t="inlineStr">
        <is>
          <t>Sedan</t>
        </is>
      </c>
      <c r="H4" s="4" t="inlineStr">
        <is>
          <t>Flex</t>
        </is>
      </c>
      <c r="I4" s="4" t="inlineStr">
        <is>
          <t>São Paulo</t>
        </is>
      </c>
      <c r="J4" s="4" t="inlineStr">
        <is>
          <t>João Silva</t>
        </is>
      </c>
      <c r="K4" s="3" t="n">
        <v>48500</v>
      </c>
      <c r="L4" s="5" t="inlineStr">
        <is>
          <t>15/02/2026</t>
        </is>
      </c>
      <c r="M4" s="3" t="n">
        <v>45000</v>
      </c>
      <c r="N4" s="3">
        <f>M4+10000</f>
        <v/>
      </c>
      <c r="O4" s="3">
        <f>IF(K4&gt;=N4,"Manutenção pendente","OK")</f>
        <v/>
      </c>
      <c r="P4" s="6" t="n">
        <v>118000</v>
      </c>
      <c r="Q4" s="6">
        <f>P4*0.01</f>
        <v/>
      </c>
      <c r="R4" s="6" t="n">
        <v>2450</v>
      </c>
      <c r="S4" s="6" t="n">
        <v>6800</v>
      </c>
      <c r="T4" s="6" t="n">
        <v>350</v>
      </c>
      <c r="U4" s="4" t="inlineStr">
        <is>
          <t>Veículo em bom estado</t>
        </is>
      </c>
    </row>
    <row r="5">
      <c r="A5" s="7" t="inlineStr">
        <is>
          <t>V002</t>
        </is>
      </c>
      <c r="B5" s="7" t="inlineStr">
        <is>
          <t>BRL2B34</t>
        </is>
      </c>
      <c r="C5" s="8" t="inlineStr">
        <is>
          <t>Civic</t>
        </is>
      </c>
      <c r="D5" s="8" t="inlineStr">
        <is>
          <t>Honda</t>
        </is>
      </c>
      <c r="E5" s="7" t="n">
        <v>2021</v>
      </c>
      <c r="F5" s="7" t="n">
        <v>2022</v>
      </c>
      <c r="G5" s="8" t="inlineStr">
        <is>
          <t>Sedan</t>
        </is>
      </c>
      <c r="H5" s="8" t="inlineStr">
        <is>
          <t>Flex</t>
        </is>
      </c>
      <c r="I5" s="8" t="inlineStr">
        <is>
          <t>Rio de Janeiro</t>
        </is>
      </c>
      <c r="J5" s="8" t="inlineStr">
        <is>
          <t>Maria Oliveira</t>
        </is>
      </c>
      <c r="K5" s="7" t="n">
        <v>62300</v>
      </c>
      <c r="L5" s="9" t="inlineStr">
        <is>
          <t>10/01/2026</t>
        </is>
      </c>
      <c r="M5" s="7" t="n">
        <v>55000</v>
      </c>
      <c r="N5" s="7">
        <f>M5+10000</f>
        <v/>
      </c>
      <c r="O5" s="7">
        <f>IF(K5&gt;=N5,"Manutenção pendente","OK")</f>
        <v/>
      </c>
      <c r="P5" s="6" t="n">
        <v>125000</v>
      </c>
      <c r="Q5" s="6">
        <f>P5*0.01</f>
        <v/>
      </c>
      <c r="R5" s="6" t="n">
        <v>3200</v>
      </c>
      <c r="S5" s="6" t="n">
        <v>7400</v>
      </c>
      <c r="T5" s="6" t="n">
        <v>0</v>
      </c>
      <c r="U5" s="8" t="inlineStr">
        <is>
          <t>Revisão em dia</t>
        </is>
      </c>
    </row>
    <row r="6">
      <c r="A6" s="3" t="inlineStr">
        <is>
          <t>V003</t>
        </is>
      </c>
      <c r="B6" s="3" t="inlineStr">
        <is>
          <t>BRL3C45</t>
        </is>
      </c>
      <c r="C6" s="4" t="inlineStr">
        <is>
          <t>Onix</t>
        </is>
      </c>
      <c r="D6" s="4" t="inlineStr">
        <is>
          <t>Chevrolet</t>
        </is>
      </c>
      <c r="E6" s="3" t="n">
        <v>2023</v>
      </c>
      <c r="F6" s="3" t="n">
        <v>2023</v>
      </c>
      <c r="G6" s="4" t="inlineStr">
        <is>
          <t>Hatch</t>
        </is>
      </c>
      <c r="H6" s="4" t="inlineStr">
        <is>
          <t>Flex</t>
        </is>
      </c>
      <c r="I6" s="4" t="inlineStr">
        <is>
          <t>Belo Horizonte</t>
        </is>
      </c>
      <c r="J6" s="4" t="inlineStr">
        <is>
          <t>Pedro Santos</t>
        </is>
      </c>
      <c r="K6" s="3" t="n">
        <v>31200</v>
      </c>
      <c r="L6" s="5" t="inlineStr">
        <is>
          <t>05/03/2026</t>
        </is>
      </c>
      <c r="M6" s="3" t="n">
        <v>30000</v>
      </c>
      <c r="N6" s="3">
        <f>M6+10000</f>
        <v/>
      </c>
      <c r="O6" s="3">
        <f>IF(K6&gt;=N6,"Manutenção pendente","OK")</f>
        <v/>
      </c>
      <c r="P6" s="6" t="n">
        <v>78000</v>
      </c>
      <c r="Q6" s="6">
        <f>P6*0.01</f>
        <v/>
      </c>
      <c r="R6" s="6" t="n">
        <v>1100</v>
      </c>
      <c r="S6" s="6" t="n">
        <v>5200</v>
      </c>
      <c r="T6" s="6" t="n">
        <v>180</v>
      </c>
      <c r="U6" s="4" t="inlineStr">
        <is>
          <t>Uso urbano</t>
        </is>
      </c>
    </row>
    <row r="7">
      <c r="A7" s="7" t="inlineStr">
        <is>
          <t>V004</t>
        </is>
      </c>
      <c r="B7" s="7" t="inlineStr">
        <is>
          <t>BRL4D56</t>
        </is>
      </c>
      <c r="C7" s="8" t="inlineStr">
        <is>
          <t>Virtus</t>
        </is>
      </c>
      <c r="D7" s="8" t="inlineStr">
        <is>
          <t>Volkswagen</t>
        </is>
      </c>
      <c r="E7" s="7" t="n">
        <v>2022</v>
      </c>
      <c r="F7" s="7" t="n">
        <v>2022</v>
      </c>
      <c r="G7" s="8" t="inlineStr">
        <is>
          <t>Sedan</t>
        </is>
      </c>
      <c r="H7" s="8" t="inlineStr">
        <is>
          <t>Flex</t>
        </is>
      </c>
      <c r="I7" s="8" t="inlineStr">
        <is>
          <t>Curitiba</t>
        </is>
      </c>
      <c r="J7" s="8" t="inlineStr">
        <is>
          <t>Ana Souza</t>
        </is>
      </c>
      <c r="K7" s="7" t="n">
        <v>71200</v>
      </c>
      <c r="L7" s="9" t="inlineStr">
        <is>
          <t>20/11/2025</t>
        </is>
      </c>
      <c r="M7" s="7" t="n">
        <v>60000</v>
      </c>
      <c r="N7" s="7">
        <f>M7+10000</f>
        <v/>
      </c>
      <c r="O7" s="7">
        <f>IF(K7&gt;=N7,"Manutenção pendente","OK")</f>
        <v/>
      </c>
      <c r="P7" s="6" t="n">
        <v>89000</v>
      </c>
      <c r="Q7" s="6">
        <f>P7*0.01</f>
        <v/>
      </c>
      <c r="R7" s="6" t="n">
        <v>4100</v>
      </c>
      <c r="S7" s="6" t="n">
        <v>8100</v>
      </c>
      <c r="T7" s="6" t="n">
        <v>420</v>
      </c>
      <c r="U7" s="8" t="inlineStr">
        <is>
          <t>Necessita revisão</t>
        </is>
      </c>
    </row>
    <row r="8">
      <c r="A8" s="3" t="inlineStr">
        <is>
          <t>V005</t>
        </is>
      </c>
      <c r="B8" s="3" t="inlineStr">
        <is>
          <t>BRL5E67</t>
        </is>
      </c>
      <c r="C8" s="4" t="inlineStr">
        <is>
          <t>Cronos</t>
        </is>
      </c>
      <c r="D8" s="4" t="inlineStr">
        <is>
          <t>Fiat</t>
        </is>
      </c>
      <c r="E8" s="3" t="n">
        <v>2021</v>
      </c>
      <c r="F8" s="3" t="n">
        <v>2021</v>
      </c>
      <c r="G8" s="4" t="inlineStr">
        <is>
          <t>Sedan</t>
        </is>
      </c>
      <c r="H8" s="4" t="inlineStr">
        <is>
          <t>Flex</t>
        </is>
      </c>
      <c r="I8" s="4" t="inlineStr">
        <is>
          <t>Porto Alegre</t>
        </is>
      </c>
      <c r="J8" s="4" t="inlineStr">
        <is>
          <t>Carlos Pereira</t>
        </is>
      </c>
      <c r="K8" s="3" t="n">
        <v>55400</v>
      </c>
      <c r="L8" s="5" t="inlineStr">
        <is>
          <t>18/02/2026</t>
        </is>
      </c>
      <c r="M8" s="3" t="n">
        <v>50000</v>
      </c>
      <c r="N8" s="3">
        <f>M8+10000</f>
        <v/>
      </c>
      <c r="O8" s="3">
        <f>IF(K8&gt;=N8,"Manutenção pendente","OK")</f>
        <v/>
      </c>
      <c r="P8" s="6" t="n">
        <v>76000</v>
      </c>
      <c r="Q8" s="6">
        <f>P8*0.01</f>
        <v/>
      </c>
      <c r="R8" s="6" t="n">
        <v>2650</v>
      </c>
      <c r="S8" s="6" t="n">
        <v>6900</v>
      </c>
      <c r="T8" s="6" t="n">
        <v>0</v>
      </c>
      <c r="U8" s="4" t="inlineStr">
        <is>
          <t>Sem pendências</t>
        </is>
      </c>
    </row>
    <row r="9">
      <c r="A9" s="7" t="inlineStr">
        <is>
          <t>V006</t>
        </is>
      </c>
      <c r="B9" s="7" t="inlineStr">
        <is>
          <t>BRL6F78</t>
        </is>
      </c>
      <c r="C9" s="8" t="inlineStr">
        <is>
          <t>HB20</t>
        </is>
      </c>
      <c r="D9" s="8" t="inlineStr">
        <is>
          <t>Hyundai</t>
        </is>
      </c>
      <c r="E9" s="7" t="n">
        <v>2023</v>
      </c>
      <c r="F9" s="7" t="n">
        <v>2024</v>
      </c>
      <c r="G9" s="8" t="inlineStr">
        <is>
          <t>Hatch</t>
        </is>
      </c>
      <c r="H9" s="8" t="inlineStr">
        <is>
          <t>Flex</t>
        </is>
      </c>
      <c r="I9" s="8" t="inlineStr">
        <is>
          <t>Salvador</t>
        </is>
      </c>
      <c r="J9" s="8" t="inlineStr">
        <is>
          <t>Juliana Costa</t>
        </is>
      </c>
      <c r="K9" s="7" t="n">
        <v>22800</v>
      </c>
      <c r="L9" s="9" t="inlineStr">
        <is>
          <t>01/04/2026</t>
        </is>
      </c>
      <c r="M9" s="7" t="n">
        <v>20000</v>
      </c>
      <c r="N9" s="7">
        <f>M9+10000</f>
        <v/>
      </c>
      <c r="O9" s="7">
        <f>IF(K9&gt;=N9,"Manutenção pendente","OK")</f>
        <v/>
      </c>
      <c r="P9" s="6" t="n">
        <v>72000</v>
      </c>
      <c r="Q9" s="6">
        <f>P9*0.01</f>
        <v/>
      </c>
      <c r="R9" s="6" t="n">
        <v>950</v>
      </c>
      <c r="S9" s="6" t="n">
        <v>4800</v>
      </c>
      <c r="T9" s="6" t="n">
        <v>0</v>
      </c>
      <c r="U9" s="8" t="inlineStr">
        <is>
          <t>Veículo novo</t>
        </is>
      </c>
    </row>
    <row r="10">
      <c r="A10" s="3" t="inlineStr">
        <is>
          <t>V007</t>
        </is>
      </c>
      <c r="B10" s="3" t="inlineStr">
        <is>
          <t>BRL7G89</t>
        </is>
      </c>
      <c r="C10" s="4" t="inlineStr">
        <is>
          <t>Renegade</t>
        </is>
      </c>
      <c r="D10" s="4" t="inlineStr">
        <is>
          <t>Jeep</t>
        </is>
      </c>
      <c r="E10" s="3" t="n">
        <v>2022</v>
      </c>
      <c r="F10" s="3" t="n">
        <v>2023</v>
      </c>
      <c r="G10" s="4" t="inlineStr">
        <is>
          <t>SUV</t>
        </is>
      </c>
      <c r="H10" s="4" t="inlineStr">
        <is>
          <t>Flex</t>
        </is>
      </c>
      <c r="I10" s="4" t="inlineStr">
        <is>
          <t>Recife</t>
        </is>
      </c>
      <c r="J10" s="4" t="inlineStr">
        <is>
          <t>Rafael Almeida</t>
        </is>
      </c>
      <c r="K10" s="3" t="n">
        <v>68900</v>
      </c>
      <c r="L10" s="5" t="inlineStr">
        <is>
          <t>12/12/2025</t>
        </is>
      </c>
      <c r="M10" s="3" t="n">
        <v>58000</v>
      </c>
      <c r="N10" s="3">
        <f>M10+10000</f>
        <v/>
      </c>
      <c r="O10" s="3">
        <f>IF(K10&gt;=N10,"Manutenção pendente","OK")</f>
        <v/>
      </c>
      <c r="P10" s="6" t="n">
        <v>132000</v>
      </c>
      <c r="Q10" s="6">
        <f>P10*0.01</f>
        <v/>
      </c>
      <c r="R10" s="6" t="n">
        <v>5200</v>
      </c>
      <c r="S10" s="6" t="n">
        <v>9200</v>
      </c>
      <c r="T10" s="6" t="n">
        <v>600</v>
      </c>
      <c r="U10" s="4" t="inlineStr">
        <is>
          <t>Alta quilometragem</t>
        </is>
      </c>
    </row>
    <row r="11">
      <c r="A11" s="7" t="inlineStr">
        <is>
          <t>V008</t>
        </is>
      </c>
      <c r="B11" s="7" t="inlineStr">
        <is>
          <t>BRL8H90</t>
        </is>
      </c>
      <c r="C11" s="8" t="inlineStr">
        <is>
          <t>Kicks</t>
        </is>
      </c>
      <c r="D11" s="8" t="inlineStr">
        <is>
          <t>Nissan</t>
        </is>
      </c>
      <c r="E11" s="7" t="n">
        <v>2021</v>
      </c>
      <c r="F11" s="7" t="n">
        <v>2022</v>
      </c>
      <c r="G11" s="8" t="inlineStr">
        <is>
          <t>SUV</t>
        </is>
      </c>
      <c r="H11" s="8" t="inlineStr">
        <is>
          <t>Flex</t>
        </is>
      </c>
      <c r="I11" s="8" t="inlineStr">
        <is>
          <t>Fortaleza</t>
        </is>
      </c>
      <c r="J11" s="8" t="inlineStr">
        <is>
          <t>Camila Ferreira</t>
        </is>
      </c>
      <c r="K11" s="7" t="n">
        <v>40600</v>
      </c>
      <c r="L11" s="9" t="inlineStr">
        <is>
          <t>22/02/2026</t>
        </is>
      </c>
      <c r="M11" s="7" t="n">
        <v>38000</v>
      </c>
      <c r="N11" s="7">
        <f>M11+10000</f>
        <v/>
      </c>
      <c r="O11" s="7">
        <f>IF(K11&gt;=N11,"Manutenção pendente","OK")</f>
        <v/>
      </c>
      <c r="P11" s="6" t="n">
        <v>96000</v>
      </c>
      <c r="Q11" s="6">
        <f>P11*0.01</f>
        <v/>
      </c>
      <c r="R11" s="6" t="n">
        <v>1800</v>
      </c>
      <c r="S11" s="6" t="n">
        <v>6100</v>
      </c>
      <c r="T11" s="6" t="n">
        <v>120</v>
      </c>
      <c r="U11" s="8" t="inlineStr">
        <is>
          <t>Bom estado geral</t>
        </is>
      </c>
    </row>
    <row r="12">
      <c r="A12" s="3" t="inlineStr">
        <is>
          <t>V009</t>
        </is>
      </c>
      <c r="B12" s="3" t="inlineStr">
        <is>
          <t>BRL9I12</t>
        </is>
      </c>
      <c r="C12" s="4" t="inlineStr">
        <is>
          <t>Duster</t>
        </is>
      </c>
      <c r="D12" s="4" t="inlineStr">
        <is>
          <t>Renault</t>
        </is>
      </c>
      <c r="E12" s="3" t="n">
        <v>2023</v>
      </c>
      <c r="F12" s="3" t="n">
        <v>2023</v>
      </c>
      <c r="G12" s="4" t="inlineStr">
        <is>
          <t>SUV</t>
        </is>
      </c>
      <c r="H12" s="4" t="inlineStr">
        <is>
          <t>Diesel</t>
        </is>
      </c>
      <c r="I12" s="4" t="inlineStr">
        <is>
          <t>Brasília</t>
        </is>
      </c>
      <c r="J12" s="4" t="inlineStr">
        <is>
          <t>Lucas Rodrigues</t>
        </is>
      </c>
      <c r="K12" s="3" t="n">
        <v>35700</v>
      </c>
      <c r="L12" s="5" t="inlineStr">
        <is>
          <t>08/03/2026</t>
        </is>
      </c>
      <c r="M12" s="3" t="n">
        <v>32000</v>
      </c>
      <c r="N12" s="3">
        <f>M12+10000</f>
        <v/>
      </c>
      <c r="O12" s="3">
        <f>IF(K12&gt;=N12,"Manutenção pendente","OK")</f>
        <v/>
      </c>
      <c r="P12" s="6" t="n">
        <v>118000</v>
      </c>
      <c r="Q12" s="6">
        <f>P12*0.01</f>
        <v/>
      </c>
      <c r="R12" s="6" t="n">
        <v>2100</v>
      </c>
      <c r="S12" s="6" t="n">
        <v>7300</v>
      </c>
      <c r="T12" s="6" t="n">
        <v>0</v>
      </c>
      <c r="U12" s="4" t="inlineStr">
        <is>
          <t>Uso misto</t>
        </is>
      </c>
    </row>
    <row r="13">
      <c r="A13" s="7" t="inlineStr">
        <is>
          <t>V010</t>
        </is>
      </c>
      <c r="B13" s="7" t="inlineStr">
        <is>
          <t>BRL0J34</t>
        </is>
      </c>
      <c r="C13" s="8" t="inlineStr">
        <is>
          <t>HR-V</t>
        </is>
      </c>
      <c r="D13" s="8" t="inlineStr">
        <is>
          <t>Honda</t>
        </is>
      </c>
      <c r="E13" s="7" t="n">
        <v>2022</v>
      </c>
      <c r="F13" s="7" t="n">
        <v>2023</v>
      </c>
      <c r="G13" s="8" t="inlineStr">
        <is>
          <t>SUV</t>
        </is>
      </c>
      <c r="H13" s="8" t="inlineStr">
        <is>
          <t>Flex</t>
        </is>
      </c>
      <c r="I13" s="8" t="inlineStr">
        <is>
          <t>Campinas</t>
        </is>
      </c>
      <c r="J13" s="8" t="inlineStr">
        <is>
          <t>Fernanda Lima</t>
        </is>
      </c>
      <c r="K13" s="7" t="n">
        <v>59200</v>
      </c>
      <c r="L13" s="9" t="inlineStr">
        <is>
          <t>28/01/2026</t>
        </is>
      </c>
      <c r="M13" s="7" t="n">
        <v>50000</v>
      </c>
      <c r="N13" s="7">
        <f>M13+10000</f>
        <v/>
      </c>
      <c r="O13" s="7">
        <f>IF(K13&gt;=N13,"Manutenção pendente","OK")</f>
        <v/>
      </c>
      <c r="P13" s="6" t="n">
        <v>128000</v>
      </c>
      <c r="Q13" s="6">
        <f>P13*0.01</f>
        <v/>
      </c>
      <c r="R13" s="6" t="n">
        <v>3400</v>
      </c>
      <c r="S13" s="6" t="n">
        <v>7900</v>
      </c>
      <c r="T13" s="6" t="n">
        <v>250</v>
      </c>
      <c r="U13" s="8" t="inlineStr">
        <is>
          <t>Revisão pendente em breve</t>
        </is>
      </c>
    </row>
    <row r="14">
      <c r="A14" s="10" t="inlineStr">
        <is>
          <t>TOTAIS</t>
        </is>
      </c>
      <c r="B14" s="32" t="n"/>
      <c r="C14" s="32" t="n"/>
      <c r="D14" s="32" t="n"/>
      <c r="E14" s="32" t="n"/>
      <c r="F14" s="32" t="n"/>
      <c r="G14" s="32" t="n"/>
      <c r="H14" s="32" t="n"/>
      <c r="I14" s="32" t="n"/>
      <c r="J14" s="32" t="n"/>
      <c r="K14" s="32" t="n"/>
      <c r="L14" s="32" t="n"/>
      <c r="M14" s="32" t="n"/>
      <c r="N14" s="32" t="n"/>
      <c r="O14" s="33" t="n"/>
      <c r="P14" s="12">
        <f>SUM(P4:P13)</f>
        <v/>
      </c>
      <c r="Q14" s="12">
        <f>SUM(Q4:Q13)</f>
        <v/>
      </c>
      <c r="R14" s="12">
        <f>SUM(R4:R13)</f>
        <v/>
      </c>
      <c r="S14" s="12">
        <f>SUM(S4:S13)</f>
        <v/>
      </c>
      <c r="T14" s="12">
        <f>SUM(T4:T13)</f>
        <v/>
      </c>
      <c r="U14" s="11" t="n"/>
    </row>
  </sheetData>
  <autoFilter ref="A3:U13"/>
  <mergeCells count="2">
    <mergeCell ref="A1:U1"/>
    <mergeCell ref="A14:O14"/>
  </mergeCells>
  <conditionalFormatting sqref="O4:O13">
    <cfRule type="expression" priority="1" dxfId="0" stopIfTrue="1">
      <formula>O4="OK"</formula>
    </cfRule>
    <cfRule type="expression" priority="2" dxfId="1" stopIfTrue="1">
      <formula>O4="Manutenção pendente"</formula>
    </cfRule>
  </conditionalFormatting>
  <dataValidations count="2">
    <dataValidation sqref="H4:H13" showErrorMessage="1" showInputMessage="1" allowBlank="1" type="list">
      <formula1>"Flex,Gasolina,Diesel,Elétrico,Híbrido"</formula1>
    </dataValidation>
    <dataValidation sqref="G4:G13" showErrorMessage="1" showInputMessage="1" allowBlank="1" type="list">
      <formula1>"Sedan,Hatch,SUV,Picape,Van"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2" customWidth="1" min="4" max="4"/>
    <col width="14" customWidth="1" min="5" max="5"/>
  </cols>
  <sheetData>
    <row r="1" ht="28" customHeight="1">
      <c r="A1" s="13" t="inlineStr">
        <is>
          <t>RESUMO E INDICADORES DA FROTA - 2026</t>
        </is>
      </c>
    </row>
    <row r="2"/>
    <row r="3">
      <c r="A3" s="2" t="inlineStr">
        <is>
          <t>Indicador</t>
        </is>
      </c>
      <c r="B3" s="2" t="inlineStr">
        <is>
          <t>Valor</t>
        </is>
      </c>
      <c r="D3" s="14" t="inlineStr">
        <is>
          <t>Status</t>
        </is>
      </c>
      <c r="E3" s="14" t="inlineStr">
        <is>
          <t>Quantidade</t>
        </is>
      </c>
    </row>
    <row r="4">
      <c r="A4" s="15" t="inlineStr">
        <is>
          <t>Total de veículos</t>
        </is>
      </c>
      <c r="B4" s="16">
        <f>COUNTA(Base_Carros!A4:A100)</f>
        <v/>
      </c>
      <c r="D4" s="17" t="inlineStr">
        <is>
          <t>OK</t>
        </is>
      </c>
      <c r="E4" s="17">
        <f>COUNTIF(Base_Carros!O4:O100,"OK")</f>
        <v/>
      </c>
    </row>
    <row r="5">
      <c r="A5" s="18" t="inlineStr">
        <is>
          <t>Veículos com manutenção pendente</t>
        </is>
      </c>
      <c r="B5" s="19">
        <f>COUNTIF(Base_Carros!O4:O100,"Manutenção pendente")</f>
        <v/>
      </c>
      <c r="D5" s="17" t="inlineStr">
        <is>
          <t>Manutenção pendente</t>
        </is>
      </c>
      <c r="E5" s="17">
        <f>COUNTIF(Base_Carros!O4:O100,"Manutenção pendente")</f>
        <v/>
      </c>
    </row>
    <row r="6">
      <c r="A6" s="15" t="inlineStr">
        <is>
          <t>Custo total 2026 (R$)</t>
        </is>
      </c>
      <c r="B6" s="20">
        <f>SUM(Base_Carros!R4:R100)+SUM(Base_Carros!S4:S100)+SUM(Base_Carros!T4:T100)</f>
        <v/>
      </c>
    </row>
    <row r="7">
      <c r="A7" s="18" t="inlineStr">
        <is>
          <t>Média de Km atual</t>
        </is>
      </c>
      <c r="B7" s="21">
        <f>IFERROR(AVERAGE(Base_Carros!K4:K100),0)</f>
        <v/>
      </c>
    </row>
    <row r="8">
      <c r="A8" s="15" t="inlineStr">
        <is>
          <t>Custo médio por veículo (R$)</t>
        </is>
      </c>
      <c r="B8" s="20">
        <f>IFERROR(AVERAGE(Base_Carros!R4:R100)+AVERAGE(Base_Carros!S4:S100)+AVERAGE(Base_Carros!T4:T100),0)</f>
        <v/>
      </c>
    </row>
    <row r="9">
      <c r="A9" s="18" t="inlineStr">
        <is>
          <t>% da frota com status OK</t>
        </is>
      </c>
      <c r="B9" s="22">
        <f>IFERROR(COUNTIF(Base_Carros!O4:O100,"OK")/COUNTA(Base_Carros!A4:A100),0)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4" customWidth="1" min="1" max="1"/>
    <col width="90" customWidth="1" min="2" max="2"/>
  </cols>
  <sheetData>
    <row r="1" ht="28" customHeight="1">
      <c r="A1" s="13" t="inlineStr">
        <is>
          <t>INSTRUÇÕES DE USO - CONTROLE DE CARROS</t>
        </is>
      </c>
    </row>
    <row r="2"/>
    <row r="3" ht="46" customHeight="1">
      <c r="A3" s="23" t="inlineStr">
        <is>
          <t>Sheet Base_Carros</t>
        </is>
      </c>
      <c r="B3" s="24" t="inlineStr">
        <is>
          <t>Cadastro e movimentação principal dos veículos da frota. Preencha placas no padrão Mercosul ou antigo (ex.: BRL1A23), datas no formato DD/MM/AAAA e valores monetários com vírgula decimal (o Excel formata automaticamente para R$).</t>
        </is>
      </c>
    </row>
    <row r="4" ht="46" customHeight="1">
      <c r="A4" s="23" t="inlineStr">
        <is>
          <t>Preenchimento de placas e datas</t>
        </is>
      </c>
      <c r="B4" s="25" t="inlineStr">
        <is>
          <t>A placa deve ser única por veículo. A Data_Última_Manutenção deve refletir a última revisão registrada. Todas as datas do arquivo seguem o ano de 2026.</t>
        </is>
      </c>
    </row>
    <row r="5" ht="46" customHeight="1">
      <c r="A5" s="23" t="inlineStr">
        <is>
          <t>Padrão de lançamento de custos</t>
        </is>
      </c>
      <c r="B5" s="24" t="inlineStr">
        <is>
          <t>Lance Custo_Manutenção_2026, Custo_Combustível_2026 e Multas_2026 de forma acumulada no ano. Sempre utilize valores positivos; a planilha soma automaticamente os totais na linha final.</t>
        </is>
      </c>
    </row>
    <row r="6" ht="46" customHeight="1">
      <c r="A6" s="23" t="inlineStr">
        <is>
          <t>Status automático</t>
        </is>
      </c>
      <c r="B6" s="25" t="inlineStr">
        <is>
          <t>O Status é calculado automaticamente: quando o Km_Atual atingir ou ultrapassar o Próxima_Manutenção_Km (Km_Última_Manutenção + 10.000), o status muda para 'Manutenção pendente'. Caso contrário, permanece 'OK'.</t>
        </is>
      </c>
    </row>
    <row r="7" ht="46" customHeight="1">
      <c r="A7" s="23" t="inlineStr">
        <is>
          <t>Sheet Resumo</t>
        </is>
      </c>
      <c r="B7" s="24" t="inlineStr">
        <is>
          <t>Consolida os principais indicadores da frota: total de veículos, veículos com manutenção pendente, custo total do ano, média de quilometragem, custo médio por veículo e percentual da frota em situação OK. Os gráficos mostram custo por veículo, distribuição por status e evolução da quilometragem.</t>
        </is>
      </c>
    </row>
    <row r="8" ht="46" customHeight="1">
      <c r="A8" s="23" t="inlineStr">
        <is>
          <t>Campos de apoio e fórmulas</t>
        </is>
      </c>
      <c r="B8" s="25" t="inlineStr">
        <is>
          <t>Todas as fórmulas de busca e divisão estão protegidas com IFERROR para evitar erros como #DIV/0! ou #N/A quando não houver dados suficientes.</t>
        </is>
      </c>
    </row>
    <row r="9" ht="46" customHeight="1">
      <c r="A9" s="23" t="inlineStr">
        <is>
          <t>Legenda de cores</t>
        </is>
      </c>
      <c r="B9" s="24" t="inlineStr">
        <is>
          <t>Cabeçalhos: #1E293B (aqui usado #0F766E) | Sub-headers: #C8102E (aqui #14B8A6) | Alternância de linhas: #F8FAFC / branco | Células de entrada: #FFFBEB | Valores positivos/OK: #16A34A | Alertas/negativos/pendências: #DC2626.</t>
        </is>
      </c>
    </row>
    <row r="10"/>
    <row r="11">
      <c r="A11" s="26" t="inlineStr">
        <is>
          <t>Legenda visual</t>
        </is>
      </c>
    </row>
    <row r="12">
      <c r="A12" s="17" t="inlineStr">
        <is>
          <t>Cabeçalho</t>
        </is>
      </c>
      <c r="B12" s="27" t="inlineStr"/>
    </row>
    <row r="13">
      <c r="A13" s="17" t="inlineStr">
        <is>
          <t>Sub-header</t>
        </is>
      </c>
      <c r="B13" s="28" t="inlineStr"/>
    </row>
    <row r="14">
      <c r="A14" s="17" t="inlineStr">
        <is>
          <t>Entrada de dados</t>
        </is>
      </c>
      <c r="B14" s="29" t="inlineStr"/>
    </row>
    <row r="15">
      <c r="A15" s="17" t="inlineStr">
        <is>
          <t>Status OK</t>
        </is>
      </c>
      <c r="B15" s="30" t="inlineStr"/>
    </row>
    <row r="16">
      <c r="A16" s="17" t="inlineStr">
        <is>
          <t>Status pendente/alerta</t>
        </is>
      </c>
      <c r="B16" s="31" t="inlineStr"/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2026-07-14T03:23:35Z</dcterms:created>
  <dcterms:modified xmlns:dcterms="http://purl.org/dc/terms/" xmlns:xsi="http://www.w3.org/2001/XMLSchema-instance" xsi:type="dcterms:W3CDTF">2026-07-14T03:23:35Z</dcterms:modified>
</cp:coreProperties>
</file>