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dastro" sheetId="1" state="visible" r:id="rId1"/>
    <sheet xmlns:r="http://schemas.openxmlformats.org/officeDocument/2006/relationships" name="Folha_2026_08" sheetId="2" state="visible" r:id="rId2"/>
    <sheet xmlns:r="http://schemas.openxmlformats.org/officeDocument/2006/relationships" name="Resumo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'Cadastro'!$A$3:$R$103</definedName>
    <definedName name="_xlnm._FilterDatabase" localSheetId="1" hidden="1">'Folha_2026_08'!$A$3:$AB$103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.##0,00"/>
    <numFmt numFmtId="166" formatCode="0,00%"/>
    <numFmt numFmtId="167" formatCode="0,00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111827"/>
      <sz val="10"/>
    </font>
    <font>
      <name val="Aptos"/>
      <b val="1"/>
      <color rgb="00FFFFFF"/>
      <sz val="11"/>
    </font>
    <font>
      <name val="Aptos"/>
      <b val="1"/>
      <color rgb="00111827"/>
      <sz val="10"/>
    </font>
  </fonts>
  <fills count="10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06B6D4"/>
      </patternFill>
    </fill>
    <fill>
      <patternFill patternType="solid">
        <fgColor rgb="00ECFEFF"/>
      </patternFill>
    </fill>
    <fill>
      <patternFill patternType="solid">
        <fgColor rgb="00C8102E"/>
      </patternFill>
    </fill>
    <fill>
      <patternFill patternType="solid">
        <fgColor rgb="001E293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49" fontId="2" fillId="3" borderId="1" applyAlignment="1" pivotButton="0" quotePrefix="0" xfId="0">
      <alignment horizontal="left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49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49" fontId="2" fillId="4" borderId="1" applyAlignment="1" pivotButton="0" quotePrefix="0" xfId="0">
      <alignment horizontal="left" vertical="center"/>
    </xf>
    <xf numFmtId="165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7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49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1" fontId="2" fillId="7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165" fontId="2" fillId="7" borderId="1" applyAlignment="1" pivotButton="0" quotePrefix="0" xfId="0">
      <alignment horizontal="center" vertical="center"/>
    </xf>
    <xf numFmtId="166" fontId="2" fillId="7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3" fillId="8" borderId="1" applyAlignment="1" pivotButton="0" quotePrefix="0" xfId="0">
      <alignment horizontal="left" vertical="center"/>
    </xf>
    <xf numFmtId="0" fontId="3" fillId="8" borderId="1" pivotButton="0" quotePrefix="0" xfId="0"/>
    <xf numFmtId="0" fontId="2" fillId="5" borderId="1" applyAlignment="1" pivotButton="0" quotePrefix="0" xfId="0">
      <alignment horizontal="left" vertical="top" wrapText="1"/>
    </xf>
    <xf numFmtId="0" fontId="1" fillId="9" borderId="0" applyAlignment="1" pivotButton="0" quotePrefix="0" xfId="0">
      <alignment horizontal="left" vertical="center"/>
    </xf>
    <xf numFmtId="0" fontId="3" fillId="9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Salário bruto e líquido por colaborador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'Folha_2026_08'!N3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'Folha_2026_08'!$B$4:$B$103</f>
            </numRef>
          </cat>
          <val>
            <numRef>
              <f>'Folha_2026_08'!$N$4:$N$103</f>
            </numRef>
          </val>
        </ser>
        <ser>
          <idx val="1"/>
          <order val="1"/>
          <tx>
            <strRef>
              <f>'Folha_2026_08'!Z3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'Folha_2026_08'!$B$4:$B$103</f>
            </numRef>
          </cat>
          <val>
            <numRef>
              <f>'Folha_2026_08'!$Z$4:$Z$103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Valores em R$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Colaborador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Composição dos descontos</a:t>
            </a:r>
          </a:p>
        </rich>
      </tx>
    </title>
    <plotArea>
      <doughnutChart>
        <varyColors val="1"/>
        <ser>
          <idx val="0"/>
          <order val="0"/>
          <tx>
            <strRef>
              <f>'Resumo'!H18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'Resumo'!$G$19:$G$22</f>
            </numRef>
          </cat>
          <val>
            <numRef>
              <f>'Resumo'!$H$19:$H$22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total da folha por departamento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'Resumo'!F18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'Resumo'!$A$19:$A$25</f>
            </numRef>
          </cat>
          <val>
            <numRef>
              <f>'Resumo'!$F$19:$F$25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Departamento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Valores em R$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27</row>
      <rowOff>0</rowOff>
    </from>
    <ext cx="6480000" cy="46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27</row>
      <rowOff>0</rowOff>
    </from>
    <ext cx="4680000" cy="43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49</row>
      <rowOff>0</rowOff>
    </from>
    <ext cx="6480000" cy="43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6B6D4"/>
    <outlinePr summaryBelow="1" summaryRight="1"/>
    <pageSetUpPr/>
  </sheetPr>
  <dimension ref="A1:R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5" customWidth="1" min="2" max="2"/>
    <col width="17" customWidth="1" min="3" max="3"/>
    <col width="24" customWidth="1" min="4" max="4"/>
    <col width="16" customWidth="1" min="5" max="5"/>
    <col width="20" customWidth="1" min="6" max="6"/>
    <col width="16" customWidth="1" min="7" max="7"/>
    <col width="15" customWidth="1" min="8" max="8"/>
    <col width="13" customWidth="1" min="9" max="9"/>
    <col width="16" customWidth="1" min="10" max="10"/>
    <col width="16" customWidth="1" min="11" max="11"/>
    <col width="24" customWidth="1" min="12" max="12"/>
    <col width="16" customWidth="1" min="13" max="13"/>
    <col width="17" customWidth="1" min="14" max="14"/>
    <col width="12" customWidth="1" min="15" max="15"/>
    <col width="16" customWidth="1" min="16" max="16"/>
    <col width="25" customWidth="1" min="17" max="17"/>
    <col width="12" customWidth="1" min="18" max="18"/>
  </cols>
  <sheetData>
    <row r="1" ht="28" customHeight="1">
      <c r="A1" s="1" t="inlineStr">
        <is>
          <t>Cadastro de colaboradores e parâmetros da folha</t>
        </is>
      </c>
    </row>
    <row r="2" ht="30" customHeight="1">
      <c r="A2" s="2" t="inlineStr">
        <is>
          <t>Base operacional para a competência 08/2026. Percentuais devem ser revisados pelo responsável pelo departamento pessoal.</t>
        </is>
      </c>
    </row>
    <row r="3">
      <c r="A3" s="3" t="inlineStr">
        <is>
          <t>Matrícula</t>
        </is>
      </c>
      <c r="B3" s="3" t="inlineStr">
        <is>
          <t>Nome completo</t>
        </is>
      </c>
      <c r="C3" s="3" t="inlineStr">
        <is>
          <t>CPF</t>
        </is>
      </c>
      <c r="D3" s="3" t="inlineStr">
        <is>
          <t>Cargo</t>
        </is>
      </c>
      <c r="E3" s="3" t="inlineStr">
        <is>
          <t>Departamento</t>
        </is>
      </c>
      <c r="F3" s="3" t="inlineStr">
        <is>
          <t>Cidade/UF</t>
        </is>
      </c>
      <c r="G3" s="3" t="inlineStr">
        <is>
          <t>Data de admissão</t>
        </is>
      </c>
      <c r="H3" s="3" t="inlineStr">
        <is>
          <t>Salário-base</t>
        </is>
      </c>
      <c r="I3" s="3" t="inlineStr">
        <is>
          <t>Dependentes</t>
        </is>
      </c>
      <c r="J3" s="3" t="inlineStr">
        <is>
          <t>Percentual de INSS</t>
        </is>
      </c>
      <c r="K3" s="3" t="inlineStr">
        <is>
          <t>Percentual de IRRF</t>
        </is>
      </c>
      <c r="L3" s="3" t="inlineStr">
        <is>
          <t>Percentual de vale-transporte</t>
        </is>
      </c>
      <c r="M3" s="3" t="inlineStr">
        <is>
          <t>Plano de saúde</t>
        </is>
      </c>
      <c r="N3" s="3" t="inlineStr">
        <is>
          <t>Banco</t>
        </is>
      </c>
      <c r="O3" s="3" t="inlineStr">
        <is>
          <t>Agência</t>
        </is>
      </c>
      <c r="P3" s="3" t="inlineStr">
        <is>
          <t>Conta</t>
        </is>
      </c>
      <c r="Q3" s="3" t="inlineStr">
        <is>
          <t>Chave PIX</t>
        </is>
      </c>
      <c r="R3" s="3" t="inlineStr">
        <is>
          <t>Status</t>
        </is>
      </c>
    </row>
    <row r="4">
      <c r="A4" s="4" t="n">
        <v>1001</v>
      </c>
      <c r="B4" s="5" t="inlineStr">
        <is>
          <t>João Silva</t>
        </is>
      </c>
      <c r="C4" s="6" t="inlineStr">
        <is>
          <t>123.456.789-01</t>
        </is>
      </c>
      <c r="D4" s="5" t="inlineStr">
        <is>
          <t>Analista de Sistemas</t>
        </is>
      </c>
      <c r="E4" s="5" t="inlineStr">
        <is>
          <t>Tecnologia</t>
        </is>
      </c>
      <c r="F4" s="5" t="inlineStr">
        <is>
          <t>São Paulo/SP</t>
        </is>
      </c>
      <c r="G4" s="7" t="n">
        <v>46037</v>
      </c>
      <c r="H4" s="8" t="n">
        <v>9500</v>
      </c>
      <c r="I4" s="4" t="n">
        <v>1</v>
      </c>
      <c r="J4" s="9" t="n">
        <v>0.11</v>
      </c>
      <c r="K4" s="9" t="n">
        <v>0.15</v>
      </c>
      <c r="L4" s="9" t="n">
        <v>0.06</v>
      </c>
      <c r="M4" s="5" t="inlineStr">
        <is>
          <t>Executivo</t>
        </is>
      </c>
      <c r="N4" s="6" t="inlineStr">
        <is>
          <t>Itaú</t>
        </is>
      </c>
      <c r="O4" s="10" t="inlineStr">
        <is>
          <t>1234</t>
        </is>
      </c>
      <c r="P4" s="6" t="inlineStr">
        <is>
          <t>00012345-6</t>
        </is>
      </c>
      <c r="Q4" s="6" t="inlineStr">
        <is>
          <t>joao.silva@pix</t>
        </is>
      </c>
      <c r="R4" s="5" t="inlineStr">
        <is>
          <t>Ativo</t>
        </is>
      </c>
    </row>
    <row r="5">
      <c r="A5" s="4" t="n">
        <v>1002</v>
      </c>
      <c r="B5" s="5" t="inlineStr">
        <is>
          <t>Maria Oliveira</t>
        </is>
      </c>
      <c r="C5" s="6" t="inlineStr">
        <is>
          <t>234.567.890-12</t>
        </is>
      </c>
      <c r="D5" s="5" t="inlineStr">
        <is>
          <t>Coordenadora Financeira</t>
        </is>
      </c>
      <c r="E5" s="5" t="inlineStr">
        <is>
          <t>Financeiro</t>
        </is>
      </c>
      <c r="F5" s="5" t="inlineStr">
        <is>
          <t>Rio de Janeiro/RJ</t>
        </is>
      </c>
      <c r="G5" s="7" t="n">
        <v>46056</v>
      </c>
      <c r="H5" s="8" t="n">
        <v>7600</v>
      </c>
      <c r="I5" s="4" t="n">
        <v>2</v>
      </c>
      <c r="J5" s="9" t="n">
        <v>0.11</v>
      </c>
      <c r="K5" s="9" t="n">
        <v>0.15</v>
      </c>
      <c r="L5" s="9" t="n">
        <v>0.06</v>
      </c>
      <c r="M5" s="5" t="inlineStr">
        <is>
          <t>Premium</t>
        </is>
      </c>
      <c r="N5" s="6" t="inlineStr">
        <is>
          <t>Bradesco</t>
        </is>
      </c>
      <c r="O5" s="10" t="inlineStr">
        <is>
          <t>5678</t>
        </is>
      </c>
      <c r="P5" s="6" t="inlineStr">
        <is>
          <t>00098765-4</t>
        </is>
      </c>
      <c r="Q5" s="6" t="inlineStr">
        <is>
          <t>maria.oliveira@pix</t>
        </is>
      </c>
      <c r="R5" s="5" t="inlineStr">
        <is>
          <t>Ativo</t>
        </is>
      </c>
    </row>
    <row r="6">
      <c r="A6" s="4" t="n">
        <v>1003</v>
      </c>
      <c r="B6" s="5" t="inlineStr">
        <is>
          <t>Pedro Santos</t>
        </is>
      </c>
      <c r="C6" s="6" t="inlineStr">
        <is>
          <t>345.678.901-23</t>
        </is>
      </c>
      <c r="D6" s="5" t="inlineStr">
        <is>
          <t>Assistente Operacional</t>
        </is>
      </c>
      <c r="E6" s="5" t="inlineStr">
        <is>
          <t>Operações</t>
        </is>
      </c>
      <c r="F6" s="5" t="inlineStr">
        <is>
          <t>Belo Horizonte/MG</t>
        </is>
      </c>
      <c r="G6" s="7" t="n">
        <v>46070</v>
      </c>
      <c r="H6" s="8" t="n">
        <v>4800</v>
      </c>
      <c r="I6" s="4" t="n">
        <v>0</v>
      </c>
      <c r="J6" s="9" t="n">
        <v>0.09</v>
      </c>
      <c r="K6" s="9" t="n">
        <v>0.075</v>
      </c>
      <c r="L6" s="9" t="n">
        <v>0.06</v>
      </c>
      <c r="M6" s="5" t="inlineStr">
        <is>
          <t>Essencial</t>
        </is>
      </c>
      <c r="N6" s="6" t="inlineStr">
        <is>
          <t>Banco do Brasil</t>
        </is>
      </c>
      <c r="O6" s="10" t="inlineStr">
        <is>
          <t>1020</t>
        </is>
      </c>
      <c r="P6" s="6" t="inlineStr">
        <is>
          <t>00123456-7</t>
        </is>
      </c>
      <c r="Q6" s="6" t="inlineStr">
        <is>
          <t>pedro.santos@pix</t>
        </is>
      </c>
      <c r="R6" s="5" t="inlineStr">
        <is>
          <t>Ativo</t>
        </is>
      </c>
    </row>
    <row r="7">
      <c r="A7" s="4" t="n">
        <v>1004</v>
      </c>
      <c r="B7" s="5" t="inlineStr">
        <is>
          <t>Ana Souza</t>
        </is>
      </c>
      <c r="C7" s="6" t="inlineStr">
        <is>
          <t>456.789.012-34</t>
        </is>
      </c>
      <c r="D7" s="5" t="inlineStr">
        <is>
          <t>Analista de RH</t>
        </is>
      </c>
      <c r="E7" s="5" t="inlineStr">
        <is>
          <t>RH</t>
        </is>
      </c>
      <c r="F7" s="5" t="inlineStr">
        <is>
          <t>Curitiba/PR</t>
        </is>
      </c>
      <c r="G7" s="7" t="n">
        <v>46083</v>
      </c>
      <c r="H7" s="8" t="n">
        <v>6200</v>
      </c>
      <c r="I7" s="4" t="n">
        <v>1</v>
      </c>
      <c r="J7" s="9" t="n">
        <v>0.11</v>
      </c>
      <c r="K7" s="9" t="n">
        <v>0.15</v>
      </c>
      <c r="L7" s="9" t="n">
        <v>0.06</v>
      </c>
      <c r="M7" s="5" t="inlineStr">
        <is>
          <t>Premium</t>
        </is>
      </c>
      <c r="N7" s="6" t="inlineStr">
        <is>
          <t>Santander</t>
        </is>
      </c>
      <c r="O7" s="10" t="inlineStr">
        <is>
          <t>3456</t>
        </is>
      </c>
      <c r="P7" s="6" t="inlineStr">
        <is>
          <t>00024680-1</t>
        </is>
      </c>
      <c r="Q7" s="6" t="inlineStr">
        <is>
          <t>ana.souza@pix</t>
        </is>
      </c>
      <c r="R7" s="5" t="inlineStr">
        <is>
          <t>Ativo</t>
        </is>
      </c>
    </row>
    <row r="8">
      <c r="A8" s="4" t="n">
        <v>1005</v>
      </c>
      <c r="B8" s="5" t="inlineStr">
        <is>
          <t>Carlos Pereira</t>
        </is>
      </c>
      <c r="C8" s="6" t="inlineStr">
        <is>
          <t>567.890.123-45</t>
        </is>
      </c>
      <c r="D8" s="5" t="inlineStr">
        <is>
          <t>Executivo Comercial</t>
        </is>
      </c>
      <c r="E8" s="5" t="inlineStr">
        <is>
          <t>Comercial</t>
        </is>
      </c>
      <c r="F8" s="5" t="inlineStr">
        <is>
          <t>Porto Alegre/RS</t>
        </is>
      </c>
      <c r="G8" s="7" t="n">
        <v>46097</v>
      </c>
      <c r="H8" s="8" t="n">
        <v>5900</v>
      </c>
      <c r="I8" s="4" t="n">
        <v>3</v>
      </c>
      <c r="J8" s="9" t="n">
        <v>0.11</v>
      </c>
      <c r="K8" s="9" t="n">
        <v>0.15</v>
      </c>
      <c r="L8" s="9" t="n">
        <v>0.06</v>
      </c>
      <c r="M8" s="5" t="inlineStr">
        <is>
          <t>Essencial</t>
        </is>
      </c>
      <c r="N8" s="6" t="inlineStr">
        <is>
          <t>Itaú</t>
        </is>
      </c>
      <c r="O8" s="10" t="inlineStr">
        <is>
          <t>7890</t>
        </is>
      </c>
      <c r="P8" s="6" t="inlineStr">
        <is>
          <t>00013579-8</t>
        </is>
      </c>
      <c r="Q8" s="6" t="inlineStr">
        <is>
          <t>carlos.pereira@pix</t>
        </is>
      </c>
      <c r="R8" s="5" t="inlineStr">
        <is>
          <t>Ativo</t>
        </is>
      </c>
    </row>
    <row r="9">
      <c r="A9" s="4" t="n">
        <v>1006</v>
      </c>
      <c r="B9" s="5" t="inlineStr">
        <is>
          <t>Juliana Costa</t>
        </is>
      </c>
      <c r="C9" s="6" t="inlineStr">
        <is>
          <t>678.901.234-56</t>
        </is>
      </c>
      <c r="D9" s="5" t="inlineStr">
        <is>
          <t>Advogada Corporativa</t>
        </is>
      </c>
      <c r="E9" s="5" t="inlineStr">
        <is>
          <t>Jurídico</t>
        </is>
      </c>
      <c r="F9" s="5" t="inlineStr">
        <is>
          <t>Salvador/BA</t>
        </is>
      </c>
      <c r="G9" s="7" t="n">
        <v>46118</v>
      </c>
      <c r="H9" s="8" t="n">
        <v>7300</v>
      </c>
      <c r="I9" s="4" t="n">
        <v>0</v>
      </c>
      <c r="J9" s="9" t="n">
        <v>0.11</v>
      </c>
      <c r="K9" s="9" t="n">
        <v>0.15</v>
      </c>
      <c r="L9" s="9" t="n">
        <v>0.06</v>
      </c>
      <c r="M9" s="5" t="inlineStr">
        <is>
          <t>Executivo</t>
        </is>
      </c>
      <c r="N9" s="6" t="inlineStr">
        <is>
          <t>Caixa Econômica</t>
        </is>
      </c>
      <c r="O9" s="10" t="inlineStr">
        <is>
          <t>0987</t>
        </is>
      </c>
      <c r="P9" s="6" t="inlineStr">
        <is>
          <t>00345678-9</t>
        </is>
      </c>
      <c r="Q9" s="6" t="inlineStr">
        <is>
          <t>juliana.costa@pix</t>
        </is>
      </c>
      <c r="R9" s="5" t="inlineStr">
        <is>
          <t>Ativo</t>
        </is>
      </c>
    </row>
    <row r="10">
      <c r="A10" s="4" t="n">
        <v>1007</v>
      </c>
      <c r="B10" s="5" t="inlineStr">
        <is>
          <t>Rafael Almeida</t>
        </is>
      </c>
      <c r="C10" s="6" t="inlineStr">
        <is>
          <t>789.012.345-67</t>
        </is>
      </c>
      <c r="D10" s="5" t="inlineStr">
        <is>
          <t>Desenvolvedor Sênior</t>
        </is>
      </c>
      <c r="E10" s="5" t="inlineStr">
        <is>
          <t>Tecnologia</t>
        </is>
      </c>
      <c r="F10" s="5" t="inlineStr">
        <is>
          <t>Recife/PE</t>
        </is>
      </c>
      <c r="G10" s="7" t="n">
        <v>46132</v>
      </c>
      <c r="H10" s="8" t="n">
        <v>8500</v>
      </c>
      <c r="I10" s="4" t="n">
        <v>2</v>
      </c>
      <c r="J10" s="9" t="n">
        <v>0.11</v>
      </c>
      <c r="K10" s="9" t="n">
        <v>0.15</v>
      </c>
      <c r="L10" s="9" t="n">
        <v>0.06</v>
      </c>
      <c r="M10" s="5" t="inlineStr">
        <is>
          <t>Premium</t>
        </is>
      </c>
      <c r="N10" s="6" t="inlineStr">
        <is>
          <t>Nubank</t>
        </is>
      </c>
      <c r="O10" s="10" t="inlineStr">
        <is>
          <t>0001</t>
        </is>
      </c>
      <c r="P10" s="6" t="inlineStr">
        <is>
          <t>00987654-3</t>
        </is>
      </c>
      <c r="Q10" s="6" t="inlineStr">
        <is>
          <t>rafael.almeida@pix</t>
        </is>
      </c>
      <c r="R10" s="5" t="inlineStr">
        <is>
          <t>Ativo</t>
        </is>
      </c>
    </row>
    <row r="11">
      <c r="A11" s="4" t="n">
        <v>1008</v>
      </c>
      <c r="B11" s="5" t="inlineStr">
        <is>
          <t>Camila Ferreira</t>
        </is>
      </c>
      <c r="C11" s="6" t="inlineStr">
        <is>
          <t>890.123.456-78</t>
        </is>
      </c>
      <c r="D11" s="5" t="inlineStr">
        <is>
          <t>Analista de Marketing</t>
        </is>
      </c>
      <c r="E11" s="5" t="inlineStr">
        <is>
          <t>Marketing</t>
        </is>
      </c>
      <c r="F11" s="5" t="inlineStr">
        <is>
          <t>Fortaleza/CE</t>
        </is>
      </c>
      <c r="G11" s="7" t="n">
        <v>46146</v>
      </c>
      <c r="H11" s="8" t="n">
        <v>5400</v>
      </c>
      <c r="I11" s="4" t="n">
        <v>1</v>
      </c>
      <c r="J11" s="9" t="n">
        <v>0.11</v>
      </c>
      <c r="K11" s="9" t="n">
        <v>0.15</v>
      </c>
      <c r="L11" s="9" t="n">
        <v>0.06</v>
      </c>
      <c r="M11" s="5" t="inlineStr">
        <is>
          <t>Essencial</t>
        </is>
      </c>
      <c r="N11" s="6" t="inlineStr">
        <is>
          <t>Inter</t>
        </is>
      </c>
      <c r="O11" s="10" t="inlineStr">
        <is>
          <t>0001</t>
        </is>
      </c>
      <c r="P11" s="6" t="inlineStr">
        <is>
          <t>00765432-0</t>
        </is>
      </c>
      <c r="Q11" s="6" t="inlineStr">
        <is>
          <t>camila.ferreira@pix</t>
        </is>
      </c>
      <c r="R11" s="5" t="inlineStr">
        <is>
          <t>Ativo</t>
        </is>
      </c>
    </row>
    <row r="12">
      <c r="A12" s="4" t="n">
        <v>1009</v>
      </c>
      <c r="B12" s="5" t="inlineStr">
        <is>
          <t>Lucas Rodrigues</t>
        </is>
      </c>
      <c r="C12" s="6" t="inlineStr">
        <is>
          <t>901.234.567-89</t>
        </is>
      </c>
      <c r="D12" s="5" t="inlineStr">
        <is>
          <t>Supervisor de Operações</t>
        </is>
      </c>
      <c r="E12" s="5" t="inlineStr">
        <is>
          <t>Operações</t>
        </is>
      </c>
      <c r="F12" s="5" t="inlineStr">
        <is>
          <t>Brasília/DF</t>
        </is>
      </c>
      <c r="G12" s="7" t="n">
        <v>46160</v>
      </c>
      <c r="H12" s="8" t="n">
        <v>4100</v>
      </c>
      <c r="I12" s="4" t="n">
        <v>0</v>
      </c>
      <c r="J12" s="9" t="n">
        <v>0.09</v>
      </c>
      <c r="K12" s="9" t="n">
        <v>0.075</v>
      </c>
      <c r="L12" s="9" t="n">
        <v>0.06</v>
      </c>
      <c r="M12" s="5" t="inlineStr">
        <is>
          <t>Essencial</t>
        </is>
      </c>
      <c r="N12" s="6" t="inlineStr">
        <is>
          <t>Banco do Brasil</t>
        </is>
      </c>
      <c r="O12" s="10" t="inlineStr">
        <is>
          <t>3333</t>
        </is>
      </c>
      <c r="P12" s="6" t="inlineStr">
        <is>
          <t>00112233-4</t>
        </is>
      </c>
      <c r="Q12" s="6" t="inlineStr">
        <is>
          <t>lucas.rodrigues@pix</t>
        </is>
      </c>
      <c r="R12" s="5" t="inlineStr">
        <is>
          <t>Ativo</t>
        </is>
      </c>
    </row>
    <row r="13">
      <c r="A13" s="4" t="n">
        <v>1010</v>
      </c>
      <c r="B13" s="5" t="inlineStr">
        <is>
          <t>Fernanda Lima</t>
        </is>
      </c>
      <c r="C13" s="6" t="inlineStr">
        <is>
          <t>012.345.678-90</t>
        </is>
      </c>
      <c r="D13" s="5" t="inlineStr">
        <is>
          <t>Analista Financeira</t>
        </is>
      </c>
      <c r="E13" s="5" t="inlineStr">
        <is>
          <t>Financeiro</t>
        </is>
      </c>
      <c r="F13" s="5" t="inlineStr">
        <is>
          <t>Campinas/SP</t>
        </is>
      </c>
      <c r="G13" s="7" t="n">
        <v>46174</v>
      </c>
      <c r="H13" s="8" t="n">
        <v>6800</v>
      </c>
      <c r="I13" s="4" t="n">
        <v>2</v>
      </c>
      <c r="J13" s="9" t="n">
        <v>0.11</v>
      </c>
      <c r="K13" s="9" t="n">
        <v>0.15</v>
      </c>
      <c r="L13" s="9" t="n">
        <v>0.06</v>
      </c>
      <c r="M13" s="5" t="inlineStr">
        <is>
          <t>Premium</t>
        </is>
      </c>
      <c r="N13" s="6" t="inlineStr">
        <is>
          <t>Bradesco</t>
        </is>
      </c>
      <c r="O13" s="10" t="inlineStr">
        <is>
          <t>2222</t>
        </is>
      </c>
      <c r="P13" s="6" t="inlineStr">
        <is>
          <t>00445566-7</t>
        </is>
      </c>
      <c r="Q13" s="6" t="inlineStr">
        <is>
          <t>fernanda.lima@pix</t>
        </is>
      </c>
      <c r="R13" s="5" t="inlineStr">
        <is>
          <t>Ativo</t>
        </is>
      </c>
    </row>
    <row r="14">
      <c r="A14" s="4" t="n"/>
      <c r="B14" s="5" t="n"/>
      <c r="C14" s="6" t="n"/>
      <c r="D14" s="5" t="n"/>
      <c r="E14" s="5" t="n"/>
      <c r="F14" s="5" t="n"/>
      <c r="G14" s="7" t="n"/>
      <c r="H14" s="8" t="n"/>
      <c r="I14" s="4" t="n"/>
      <c r="J14" s="9" t="n"/>
      <c r="K14" s="9" t="n"/>
      <c r="L14" s="9" t="n"/>
      <c r="M14" s="5" t="n"/>
      <c r="N14" s="6" t="n"/>
      <c r="O14" s="10" t="n"/>
      <c r="P14" s="6" t="n"/>
      <c r="Q14" s="6" t="n"/>
      <c r="R14" s="5" t="n"/>
    </row>
    <row r="15">
      <c r="A15" s="4" t="n"/>
      <c r="B15" s="5" t="n"/>
      <c r="C15" s="6" t="n"/>
      <c r="D15" s="5" t="n"/>
      <c r="E15" s="5" t="n"/>
      <c r="F15" s="5" t="n"/>
      <c r="G15" s="7" t="n"/>
      <c r="H15" s="8" t="n"/>
      <c r="I15" s="4" t="n"/>
      <c r="J15" s="9" t="n"/>
      <c r="K15" s="9" t="n"/>
      <c r="L15" s="9" t="n"/>
      <c r="M15" s="5" t="n"/>
      <c r="N15" s="6" t="n"/>
      <c r="O15" s="10" t="n"/>
      <c r="P15" s="6" t="n"/>
      <c r="Q15" s="6" t="n"/>
      <c r="R15" s="5" t="n"/>
    </row>
    <row r="16">
      <c r="A16" s="4" t="n"/>
      <c r="B16" s="5" t="n"/>
      <c r="C16" s="6" t="n"/>
      <c r="D16" s="5" t="n"/>
      <c r="E16" s="5" t="n"/>
      <c r="F16" s="5" t="n"/>
      <c r="G16" s="7" t="n"/>
      <c r="H16" s="8" t="n"/>
      <c r="I16" s="4" t="n"/>
      <c r="J16" s="9" t="n"/>
      <c r="K16" s="9" t="n"/>
      <c r="L16" s="9" t="n"/>
      <c r="M16" s="5" t="n"/>
      <c r="N16" s="6" t="n"/>
      <c r="O16" s="10" t="n"/>
      <c r="P16" s="6" t="n"/>
      <c r="Q16" s="6" t="n"/>
      <c r="R16" s="5" t="n"/>
    </row>
    <row r="17">
      <c r="A17" s="4" t="n"/>
      <c r="B17" s="5" t="n"/>
      <c r="C17" s="6" t="n"/>
      <c r="D17" s="5" t="n"/>
      <c r="E17" s="5" t="n"/>
      <c r="F17" s="5" t="n"/>
      <c r="G17" s="7" t="n"/>
      <c r="H17" s="8" t="n"/>
      <c r="I17" s="4" t="n"/>
      <c r="J17" s="9" t="n"/>
      <c r="K17" s="9" t="n"/>
      <c r="L17" s="9" t="n"/>
      <c r="M17" s="5" t="n"/>
      <c r="N17" s="6" t="n"/>
      <c r="O17" s="10" t="n"/>
      <c r="P17" s="6" t="n"/>
      <c r="Q17" s="6" t="n"/>
      <c r="R17" s="5" t="n"/>
    </row>
    <row r="18">
      <c r="A18" s="4" t="n"/>
      <c r="B18" s="5" t="n"/>
      <c r="C18" s="6" t="n"/>
      <c r="D18" s="5" t="n"/>
      <c r="E18" s="5" t="n"/>
      <c r="F18" s="5" t="n"/>
      <c r="G18" s="7" t="n"/>
      <c r="H18" s="8" t="n"/>
      <c r="I18" s="4" t="n"/>
      <c r="J18" s="9" t="n"/>
      <c r="K18" s="9" t="n"/>
      <c r="L18" s="9" t="n"/>
      <c r="M18" s="5" t="n"/>
      <c r="N18" s="6" t="n"/>
      <c r="O18" s="10" t="n"/>
      <c r="P18" s="6" t="n"/>
      <c r="Q18" s="6" t="n"/>
      <c r="R18" s="5" t="n"/>
    </row>
    <row r="19">
      <c r="A19" s="4" t="n"/>
      <c r="B19" s="5" t="n"/>
      <c r="C19" s="6" t="n"/>
      <c r="D19" s="5" t="n"/>
      <c r="E19" s="5" t="n"/>
      <c r="F19" s="5" t="n"/>
      <c r="G19" s="7" t="n"/>
      <c r="H19" s="8" t="n"/>
      <c r="I19" s="4" t="n"/>
      <c r="J19" s="9" t="n"/>
      <c r="K19" s="9" t="n"/>
      <c r="L19" s="9" t="n"/>
      <c r="M19" s="5" t="n"/>
      <c r="N19" s="6" t="n"/>
      <c r="O19" s="10" t="n"/>
      <c r="P19" s="6" t="n"/>
      <c r="Q19" s="6" t="n"/>
      <c r="R19" s="5" t="n"/>
    </row>
    <row r="20">
      <c r="A20" s="4" t="n"/>
      <c r="B20" s="5" t="n"/>
      <c r="C20" s="6" t="n"/>
      <c r="D20" s="5" t="n"/>
      <c r="E20" s="5" t="n"/>
      <c r="F20" s="5" t="n"/>
      <c r="G20" s="7" t="n"/>
      <c r="H20" s="8" t="n"/>
      <c r="I20" s="4" t="n"/>
      <c r="J20" s="9" t="n"/>
      <c r="K20" s="9" t="n"/>
      <c r="L20" s="9" t="n"/>
      <c r="M20" s="5" t="n"/>
      <c r="N20" s="6" t="n"/>
      <c r="O20" s="10" t="n"/>
      <c r="P20" s="6" t="n"/>
      <c r="Q20" s="6" t="n"/>
      <c r="R20" s="5" t="n"/>
    </row>
    <row r="21">
      <c r="A21" s="4" t="n"/>
      <c r="B21" s="5" t="n"/>
      <c r="C21" s="6" t="n"/>
      <c r="D21" s="5" t="n"/>
      <c r="E21" s="5" t="n"/>
      <c r="F21" s="5" t="n"/>
      <c r="G21" s="7" t="n"/>
      <c r="H21" s="8" t="n"/>
      <c r="I21" s="4" t="n"/>
      <c r="J21" s="9" t="n"/>
      <c r="K21" s="9" t="n"/>
      <c r="L21" s="9" t="n"/>
      <c r="M21" s="5" t="n"/>
      <c r="N21" s="6" t="n"/>
      <c r="O21" s="10" t="n"/>
      <c r="P21" s="6" t="n"/>
      <c r="Q21" s="6" t="n"/>
      <c r="R21" s="5" t="n"/>
    </row>
    <row r="22">
      <c r="A22" s="4" t="n"/>
      <c r="B22" s="5" t="n"/>
      <c r="C22" s="6" t="n"/>
      <c r="D22" s="5" t="n"/>
      <c r="E22" s="5" t="n"/>
      <c r="F22" s="5" t="n"/>
      <c r="G22" s="7" t="n"/>
      <c r="H22" s="8" t="n"/>
      <c r="I22" s="4" t="n"/>
      <c r="J22" s="9" t="n"/>
      <c r="K22" s="9" t="n"/>
      <c r="L22" s="9" t="n"/>
      <c r="M22" s="5" t="n"/>
      <c r="N22" s="6" t="n"/>
      <c r="O22" s="10" t="n"/>
      <c r="P22" s="6" t="n"/>
      <c r="Q22" s="6" t="n"/>
      <c r="R22" s="5" t="n"/>
    </row>
    <row r="23">
      <c r="A23" s="4" t="n"/>
      <c r="B23" s="5" t="n"/>
      <c r="C23" s="6" t="n"/>
      <c r="D23" s="5" t="n"/>
      <c r="E23" s="5" t="n"/>
      <c r="F23" s="5" t="n"/>
      <c r="G23" s="7" t="n"/>
      <c r="H23" s="8" t="n"/>
      <c r="I23" s="4" t="n"/>
      <c r="J23" s="9" t="n"/>
      <c r="K23" s="9" t="n"/>
      <c r="L23" s="9" t="n"/>
      <c r="M23" s="5" t="n"/>
      <c r="N23" s="6" t="n"/>
      <c r="O23" s="10" t="n"/>
      <c r="P23" s="6" t="n"/>
      <c r="Q23" s="6" t="n"/>
      <c r="R23" s="5" t="n"/>
    </row>
    <row r="24">
      <c r="A24" s="4" t="n"/>
      <c r="B24" s="5" t="n"/>
      <c r="C24" s="6" t="n"/>
      <c r="D24" s="5" t="n"/>
      <c r="E24" s="5" t="n"/>
      <c r="F24" s="5" t="n"/>
      <c r="G24" s="7" t="n"/>
      <c r="H24" s="8" t="n"/>
      <c r="I24" s="4" t="n"/>
      <c r="J24" s="9" t="n"/>
      <c r="K24" s="9" t="n"/>
      <c r="L24" s="9" t="n"/>
      <c r="M24" s="5" t="n"/>
      <c r="N24" s="6" t="n"/>
      <c r="O24" s="10" t="n"/>
      <c r="P24" s="6" t="n"/>
      <c r="Q24" s="6" t="n"/>
      <c r="R24" s="5" t="n"/>
    </row>
    <row r="25">
      <c r="A25" s="4" t="n"/>
      <c r="B25" s="5" t="n"/>
      <c r="C25" s="6" t="n"/>
      <c r="D25" s="5" t="n"/>
      <c r="E25" s="5" t="n"/>
      <c r="F25" s="5" t="n"/>
      <c r="G25" s="7" t="n"/>
      <c r="H25" s="8" t="n"/>
      <c r="I25" s="4" t="n"/>
      <c r="J25" s="9" t="n"/>
      <c r="K25" s="9" t="n"/>
      <c r="L25" s="9" t="n"/>
      <c r="M25" s="5" t="n"/>
      <c r="N25" s="6" t="n"/>
      <c r="O25" s="10" t="n"/>
      <c r="P25" s="6" t="n"/>
      <c r="Q25" s="6" t="n"/>
      <c r="R25" s="5" t="n"/>
    </row>
    <row r="26">
      <c r="A26" s="4" t="n"/>
      <c r="B26" s="5" t="n"/>
      <c r="C26" s="6" t="n"/>
      <c r="D26" s="5" t="n"/>
      <c r="E26" s="5" t="n"/>
      <c r="F26" s="5" t="n"/>
      <c r="G26" s="7" t="n"/>
      <c r="H26" s="8" t="n"/>
      <c r="I26" s="4" t="n"/>
      <c r="J26" s="9" t="n"/>
      <c r="K26" s="9" t="n"/>
      <c r="L26" s="9" t="n"/>
      <c r="M26" s="5" t="n"/>
      <c r="N26" s="6" t="n"/>
      <c r="O26" s="10" t="n"/>
      <c r="P26" s="6" t="n"/>
      <c r="Q26" s="6" t="n"/>
      <c r="R26" s="5" t="n"/>
    </row>
    <row r="27">
      <c r="A27" s="4" t="n"/>
      <c r="B27" s="5" t="n"/>
      <c r="C27" s="6" t="n"/>
      <c r="D27" s="5" t="n"/>
      <c r="E27" s="5" t="n"/>
      <c r="F27" s="5" t="n"/>
      <c r="G27" s="7" t="n"/>
      <c r="H27" s="8" t="n"/>
      <c r="I27" s="4" t="n"/>
      <c r="J27" s="9" t="n"/>
      <c r="K27" s="9" t="n"/>
      <c r="L27" s="9" t="n"/>
      <c r="M27" s="5" t="n"/>
      <c r="N27" s="6" t="n"/>
      <c r="O27" s="10" t="n"/>
      <c r="P27" s="6" t="n"/>
      <c r="Q27" s="6" t="n"/>
      <c r="R27" s="5" t="n"/>
    </row>
    <row r="28">
      <c r="A28" s="4" t="n"/>
      <c r="B28" s="5" t="n"/>
      <c r="C28" s="6" t="n"/>
      <c r="D28" s="5" t="n"/>
      <c r="E28" s="5" t="n"/>
      <c r="F28" s="5" t="n"/>
      <c r="G28" s="7" t="n"/>
      <c r="H28" s="8" t="n"/>
      <c r="I28" s="4" t="n"/>
      <c r="J28" s="9" t="n"/>
      <c r="K28" s="9" t="n"/>
      <c r="L28" s="9" t="n"/>
      <c r="M28" s="5" t="n"/>
      <c r="N28" s="6" t="n"/>
      <c r="O28" s="10" t="n"/>
      <c r="P28" s="6" t="n"/>
      <c r="Q28" s="6" t="n"/>
      <c r="R28" s="5" t="n"/>
    </row>
    <row r="29">
      <c r="A29" s="4" t="n"/>
      <c r="B29" s="5" t="n"/>
      <c r="C29" s="6" t="n"/>
      <c r="D29" s="5" t="n"/>
      <c r="E29" s="5" t="n"/>
      <c r="F29" s="5" t="n"/>
      <c r="G29" s="7" t="n"/>
      <c r="H29" s="8" t="n"/>
      <c r="I29" s="4" t="n"/>
      <c r="J29" s="9" t="n"/>
      <c r="K29" s="9" t="n"/>
      <c r="L29" s="9" t="n"/>
      <c r="M29" s="5" t="n"/>
      <c r="N29" s="6" t="n"/>
      <c r="O29" s="10" t="n"/>
      <c r="P29" s="6" t="n"/>
      <c r="Q29" s="6" t="n"/>
      <c r="R29" s="5" t="n"/>
    </row>
    <row r="30">
      <c r="A30" s="4" t="n"/>
      <c r="B30" s="5" t="n"/>
      <c r="C30" s="6" t="n"/>
      <c r="D30" s="5" t="n"/>
      <c r="E30" s="5" t="n"/>
      <c r="F30" s="5" t="n"/>
      <c r="G30" s="7" t="n"/>
      <c r="H30" s="8" t="n"/>
      <c r="I30" s="4" t="n"/>
      <c r="J30" s="9" t="n"/>
      <c r="K30" s="9" t="n"/>
      <c r="L30" s="9" t="n"/>
      <c r="M30" s="5" t="n"/>
      <c r="N30" s="6" t="n"/>
      <c r="O30" s="10" t="n"/>
      <c r="P30" s="6" t="n"/>
      <c r="Q30" s="6" t="n"/>
      <c r="R30" s="5" t="n"/>
    </row>
    <row r="31">
      <c r="A31" s="4" t="n"/>
      <c r="B31" s="5" t="n"/>
      <c r="C31" s="6" t="n"/>
      <c r="D31" s="5" t="n"/>
      <c r="E31" s="5" t="n"/>
      <c r="F31" s="5" t="n"/>
      <c r="G31" s="7" t="n"/>
      <c r="H31" s="8" t="n"/>
      <c r="I31" s="4" t="n"/>
      <c r="J31" s="9" t="n"/>
      <c r="K31" s="9" t="n"/>
      <c r="L31" s="9" t="n"/>
      <c r="M31" s="5" t="n"/>
      <c r="N31" s="6" t="n"/>
      <c r="O31" s="10" t="n"/>
      <c r="P31" s="6" t="n"/>
      <c r="Q31" s="6" t="n"/>
      <c r="R31" s="5" t="n"/>
    </row>
    <row r="32">
      <c r="A32" s="4" t="n"/>
      <c r="B32" s="5" t="n"/>
      <c r="C32" s="6" t="n"/>
      <c r="D32" s="5" t="n"/>
      <c r="E32" s="5" t="n"/>
      <c r="F32" s="5" t="n"/>
      <c r="G32" s="7" t="n"/>
      <c r="H32" s="8" t="n"/>
      <c r="I32" s="4" t="n"/>
      <c r="J32" s="9" t="n"/>
      <c r="K32" s="9" t="n"/>
      <c r="L32" s="9" t="n"/>
      <c r="M32" s="5" t="n"/>
      <c r="N32" s="6" t="n"/>
      <c r="O32" s="10" t="n"/>
      <c r="P32" s="6" t="n"/>
      <c r="Q32" s="6" t="n"/>
      <c r="R32" s="5" t="n"/>
    </row>
    <row r="33">
      <c r="A33" s="4" t="n"/>
      <c r="B33" s="5" t="n"/>
      <c r="C33" s="6" t="n"/>
      <c r="D33" s="5" t="n"/>
      <c r="E33" s="5" t="n"/>
      <c r="F33" s="5" t="n"/>
      <c r="G33" s="7" t="n"/>
      <c r="H33" s="8" t="n"/>
      <c r="I33" s="4" t="n"/>
      <c r="J33" s="9" t="n"/>
      <c r="K33" s="9" t="n"/>
      <c r="L33" s="9" t="n"/>
      <c r="M33" s="5" t="n"/>
      <c r="N33" s="6" t="n"/>
      <c r="O33" s="10" t="n"/>
      <c r="P33" s="6" t="n"/>
      <c r="Q33" s="6" t="n"/>
      <c r="R33" s="5" t="n"/>
    </row>
    <row r="34">
      <c r="A34" s="4" t="n"/>
      <c r="B34" s="5" t="n"/>
      <c r="C34" s="6" t="n"/>
      <c r="D34" s="5" t="n"/>
      <c r="E34" s="5" t="n"/>
      <c r="F34" s="5" t="n"/>
      <c r="G34" s="7" t="n"/>
      <c r="H34" s="8" t="n"/>
      <c r="I34" s="4" t="n"/>
      <c r="J34" s="9" t="n"/>
      <c r="K34" s="9" t="n"/>
      <c r="L34" s="9" t="n"/>
      <c r="M34" s="5" t="n"/>
      <c r="N34" s="6" t="n"/>
      <c r="O34" s="10" t="n"/>
      <c r="P34" s="6" t="n"/>
      <c r="Q34" s="6" t="n"/>
      <c r="R34" s="5" t="n"/>
    </row>
    <row r="35">
      <c r="A35" s="4" t="n"/>
      <c r="B35" s="5" t="n"/>
      <c r="C35" s="6" t="n"/>
      <c r="D35" s="5" t="n"/>
      <c r="E35" s="5" t="n"/>
      <c r="F35" s="5" t="n"/>
      <c r="G35" s="7" t="n"/>
      <c r="H35" s="8" t="n"/>
      <c r="I35" s="4" t="n"/>
      <c r="J35" s="9" t="n"/>
      <c r="K35" s="9" t="n"/>
      <c r="L35" s="9" t="n"/>
      <c r="M35" s="5" t="n"/>
      <c r="N35" s="6" t="n"/>
      <c r="O35" s="10" t="n"/>
      <c r="P35" s="6" t="n"/>
      <c r="Q35" s="6" t="n"/>
      <c r="R35" s="5" t="n"/>
    </row>
    <row r="36">
      <c r="A36" s="4" t="n"/>
      <c r="B36" s="5" t="n"/>
      <c r="C36" s="6" t="n"/>
      <c r="D36" s="5" t="n"/>
      <c r="E36" s="5" t="n"/>
      <c r="F36" s="5" t="n"/>
      <c r="G36" s="7" t="n"/>
      <c r="H36" s="8" t="n"/>
      <c r="I36" s="4" t="n"/>
      <c r="J36" s="9" t="n"/>
      <c r="K36" s="9" t="n"/>
      <c r="L36" s="9" t="n"/>
      <c r="M36" s="5" t="n"/>
      <c r="N36" s="6" t="n"/>
      <c r="O36" s="10" t="n"/>
      <c r="P36" s="6" t="n"/>
      <c r="Q36" s="6" t="n"/>
      <c r="R36" s="5" t="n"/>
    </row>
    <row r="37">
      <c r="A37" s="4" t="n"/>
      <c r="B37" s="5" t="n"/>
      <c r="C37" s="6" t="n"/>
      <c r="D37" s="5" t="n"/>
      <c r="E37" s="5" t="n"/>
      <c r="F37" s="5" t="n"/>
      <c r="G37" s="7" t="n"/>
      <c r="H37" s="8" t="n"/>
      <c r="I37" s="4" t="n"/>
      <c r="J37" s="9" t="n"/>
      <c r="K37" s="9" t="n"/>
      <c r="L37" s="9" t="n"/>
      <c r="M37" s="5" t="n"/>
      <c r="N37" s="6" t="n"/>
      <c r="O37" s="10" t="n"/>
      <c r="P37" s="6" t="n"/>
      <c r="Q37" s="6" t="n"/>
      <c r="R37" s="5" t="n"/>
    </row>
    <row r="38">
      <c r="A38" s="4" t="n"/>
      <c r="B38" s="5" t="n"/>
      <c r="C38" s="6" t="n"/>
      <c r="D38" s="5" t="n"/>
      <c r="E38" s="5" t="n"/>
      <c r="F38" s="5" t="n"/>
      <c r="G38" s="7" t="n"/>
      <c r="H38" s="8" t="n"/>
      <c r="I38" s="4" t="n"/>
      <c r="J38" s="9" t="n"/>
      <c r="K38" s="9" t="n"/>
      <c r="L38" s="9" t="n"/>
      <c r="M38" s="5" t="n"/>
      <c r="N38" s="6" t="n"/>
      <c r="O38" s="10" t="n"/>
      <c r="P38" s="6" t="n"/>
      <c r="Q38" s="6" t="n"/>
      <c r="R38" s="5" t="n"/>
    </row>
    <row r="39">
      <c r="A39" s="4" t="n"/>
      <c r="B39" s="5" t="n"/>
      <c r="C39" s="6" t="n"/>
      <c r="D39" s="5" t="n"/>
      <c r="E39" s="5" t="n"/>
      <c r="F39" s="5" t="n"/>
      <c r="G39" s="7" t="n"/>
      <c r="H39" s="8" t="n"/>
      <c r="I39" s="4" t="n"/>
      <c r="J39" s="9" t="n"/>
      <c r="K39" s="9" t="n"/>
      <c r="L39" s="9" t="n"/>
      <c r="M39" s="5" t="n"/>
      <c r="N39" s="6" t="n"/>
      <c r="O39" s="10" t="n"/>
      <c r="P39" s="6" t="n"/>
      <c r="Q39" s="6" t="n"/>
      <c r="R39" s="5" t="n"/>
    </row>
    <row r="40">
      <c r="A40" s="4" t="n"/>
      <c r="B40" s="5" t="n"/>
      <c r="C40" s="6" t="n"/>
      <c r="D40" s="5" t="n"/>
      <c r="E40" s="5" t="n"/>
      <c r="F40" s="5" t="n"/>
      <c r="G40" s="7" t="n"/>
      <c r="H40" s="8" t="n"/>
      <c r="I40" s="4" t="n"/>
      <c r="J40" s="9" t="n"/>
      <c r="K40" s="9" t="n"/>
      <c r="L40" s="9" t="n"/>
      <c r="M40" s="5" t="n"/>
      <c r="N40" s="6" t="n"/>
      <c r="O40" s="10" t="n"/>
      <c r="P40" s="6" t="n"/>
      <c r="Q40" s="6" t="n"/>
      <c r="R40" s="5" t="n"/>
    </row>
    <row r="41">
      <c r="A41" s="4" t="n"/>
      <c r="B41" s="5" t="n"/>
      <c r="C41" s="6" t="n"/>
      <c r="D41" s="5" t="n"/>
      <c r="E41" s="5" t="n"/>
      <c r="F41" s="5" t="n"/>
      <c r="G41" s="7" t="n"/>
      <c r="H41" s="8" t="n"/>
      <c r="I41" s="4" t="n"/>
      <c r="J41" s="9" t="n"/>
      <c r="K41" s="9" t="n"/>
      <c r="L41" s="9" t="n"/>
      <c r="M41" s="5" t="n"/>
      <c r="N41" s="6" t="n"/>
      <c r="O41" s="10" t="n"/>
      <c r="P41" s="6" t="n"/>
      <c r="Q41" s="6" t="n"/>
      <c r="R41" s="5" t="n"/>
    </row>
    <row r="42">
      <c r="A42" s="4" t="n"/>
      <c r="B42" s="5" t="n"/>
      <c r="C42" s="6" t="n"/>
      <c r="D42" s="5" t="n"/>
      <c r="E42" s="5" t="n"/>
      <c r="F42" s="5" t="n"/>
      <c r="G42" s="7" t="n"/>
      <c r="H42" s="8" t="n"/>
      <c r="I42" s="4" t="n"/>
      <c r="J42" s="9" t="n"/>
      <c r="K42" s="9" t="n"/>
      <c r="L42" s="9" t="n"/>
      <c r="M42" s="5" t="n"/>
      <c r="N42" s="6" t="n"/>
      <c r="O42" s="10" t="n"/>
      <c r="P42" s="6" t="n"/>
      <c r="Q42" s="6" t="n"/>
      <c r="R42" s="5" t="n"/>
    </row>
    <row r="43">
      <c r="A43" s="4" t="n"/>
      <c r="B43" s="5" t="n"/>
      <c r="C43" s="6" t="n"/>
      <c r="D43" s="5" t="n"/>
      <c r="E43" s="5" t="n"/>
      <c r="F43" s="5" t="n"/>
      <c r="G43" s="7" t="n"/>
      <c r="H43" s="8" t="n"/>
      <c r="I43" s="4" t="n"/>
      <c r="J43" s="9" t="n"/>
      <c r="K43" s="9" t="n"/>
      <c r="L43" s="9" t="n"/>
      <c r="M43" s="5" t="n"/>
      <c r="N43" s="6" t="n"/>
      <c r="O43" s="10" t="n"/>
      <c r="P43" s="6" t="n"/>
      <c r="Q43" s="6" t="n"/>
      <c r="R43" s="5" t="n"/>
    </row>
    <row r="44">
      <c r="A44" s="4" t="n"/>
      <c r="B44" s="5" t="n"/>
      <c r="C44" s="6" t="n"/>
      <c r="D44" s="5" t="n"/>
      <c r="E44" s="5" t="n"/>
      <c r="F44" s="5" t="n"/>
      <c r="G44" s="7" t="n"/>
      <c r="H44" s="8" t="n"/>
      <c r="I44" s="4" t="n"/>
      <c r="J44" s="9" t="n"/>
      <c r="K44" s="9" t="n"/>
      <c r="L44" s="9" t="n"/>
      <c r="M44" s="5" t="n"/>
      <c r="N44" s="6" t="n"/>
      <c r="O44" s="10" t="n"/>
      <c r="P44" s="6" t="n"/>
      <c r="Q44" s="6" t="n"/>
      <c r="R44" s="5" t="n"/>
    </row>
    <row r="45">
      <c r="A45" s="4" t="n"/>
      <c r="B45" s="5" t="n"/>
      <c r="C45" s="6" t="n"/>
      <c r="D45" s="5" t="n"/>
      <c r="E45" s="5" t="n"/>
      <c r="F45" s="5" t="n"/>
      <c r="G45" s="7" t="n"/>
      <c r="H45" s="8" t="n"/>
      <c r="I45" s="4" t="n"/>
      <c r="J45" s="9" t="n"/>
      <c r="K45" s="9" t="n"/>
      <c r="L45" s="9" t="n"/>
      <c r="M45" s="5" t="n"/>
      <c r="N45" s="6" t="n"/>
      <c r="O45" s="10" t="n"/>
      <c r="P45" s="6" t="n"/>
      <c r="Q45" s="6" t="n"/>
      <c r="R45" s="5" t="n"/>
    </row>
    <row r="46">
      <c r="A46" s="4" t="n"/>
      <c r="B46" s="5" t="n"/>
      <c r="C46" s="6" t="n"/>
      <c r="D46" s="5" t="n"/>
      <c r="E46" s="5" t="n"/>
      <c r="F46" s="5" t="n"/>
      <c r="G46" s="7" t="n"/>
      <c r="H46" s="8" t="n"/>
      <c r="I46" s="4" t="n"/>
      <c r="J46" s="9" t="n"/>
      <c r="K46" s="9" t="n"/>
      <c r="L46" s="9" t="n"/>
      <c r="M46" s="5" t="n"/>
      <c r="N46" s="6" t="n"/>
      <c r="O46" s="10" t="n"/>
      <c r="P46" s="6" t="n"/>
      <c r="Q46" s="6" t="n"/>
      <c r="R46" s="5" t="n"/>
    </row>
    <row r="47">
      <c r="A47" s="4" t="n"/>
      <c r="B47" s="5" t="n"/>
      <c r="C47" s="6" t="n"/>
      <c r="D47" s="5" t="n"/>
      <c r="E47" s="5" t="n"/>
      <c r="F47" s="5" t="n"/>
      <c r="G47" s="7" t="n"/>
      <c r="H47" s="8" t="n"/>
      <c r="I47" s="4" t="n"/>
      <c r="J47" s="9" t="n"/>
      <c r="K47" s="9" t="n"/>
      <c r="L47" s="9" t="n"/>
      <c r="M47" s="5" t="n"/>
      <c r="N47" s="6" t="n"/>
      <c r="O47" s="10" t="n"/>
      <c r="P47" s="6" t="n"/>
      <c r="Q47" s="6" t="n"/>
      <c r="R47" s="5" t="n"/>
    </row>
    <row r="48">
      <c r="A48" s="4" t="n"/>
      <c r="B48" s="5" t="n"/>
      <c r="C48" s="6" t="n"/>
      <c r="D48" s="5" t="n"/>
      <c r="E48" s="5" t="n"/>
      <c r="F48" s="5" t="n"/>
      <c r="G48" s="7" t="n"/>
      <c r="H48" s="8" t="n"/>
      <c r="I48" s="4" t="n"/>
      <c r="J48" s="9" t="n"/>
      <c r="K48" s="9" t="n"/>
      <c r="L48" s="9" t="n"/>
      <c r="M48" s="5" t="n"/>
      <c r="N48" s="6" t="n"/>
      <c r="O48" s="10" t="n"/>
      <c r="P48" s="6" t="n"/>
      <c r="Q48" s="6" t="n"/>
      <c r="R48" s="5" t="n"/>
    </row>
    <row r="49">
      <c r="A49" s="4" t="n"/>
      <c r="B49" s="5" t="n"/>
      <c r="C49" s="6" t="n"/>
      <c r="D49" s="5" t="n"/>
      <c r="E49" s="5" t="n"/>
      <c r="F49" s="5" t="n"/>
      <c r="G49" s="7" t="n"/>
      <c r="H49" s="8" t="n"/>
      <c r="I49" s="4" t="n"/>
      <c r="J49" s="9" t="n"/>
      <c r="K49" s="9" t="n"/>
      <c r="L49" s="9" t="n"/>
      <c r="M49" s="5" t="n"/>
      <c r="N49" s="6" t="n"/>
      <c r="O49" s="10" t="n"/>
      <c r="P49" s="6" t="n"/>
      <c r="Q49" s="6" t="n"/>
      <c r="R49" s="5" t="n"/>
    </row>
    <row r="50">
      <c r="A50" s="4" t="n"/>
      <c r="B50" s="5" t="n"/>
      <c r="C50" s="6" t="n"/>
      <c r="D50" s="5" t="n"/>
      <c r="E50" s="5" t="n"/>
      <c r="F50" s="5" t="n"/>
      <c r="G50" s="7" t="n"/>
      <c r="H50" s="8" t="n"/>
      <c r="I50" s="4" t="n"/>
      <c r="J50" s="9" t="n"/>
      <c r="K50" s="9" t="n"/>
      <c r="L50" s="9" t="n"/>
      <c r="M50" s="5" t="n"/>
      <c r="N50" s="6" t="n"/>
      <c r="O50" s="10" t="n"/>
      <c r="P50" s="6" t="n"/>
      <c r="Q50" s="6" t="n"/>
      <c r="R50" s="5" t="n"/>
    </row>
    <row r="51">
      <c r="A51" s="4" t="n"/>
      <c r="B51" s="5" t="n"/>
      <c r="C51" s="6" t="n"/>
      <c r="D51" s="5" t="n"/>
      <c r="E51" s="5" t="n"/>
      <c r="F51" s="5" t="n"/>
      <c r="G51" s="7" t="n"/>
      <c r="H51" s="8" t="n"/>
      <c r="I51" s="4" t="n"/>
      <c r="J51" s="9" t="n"/>
      <c r="K51" s="9" t="n"/>
      <c r="L51" s="9" t="n"/>
      <c r="M51" s="5" t="n"/>
      <c r="N51" s="6" t="n"/>
      <c r="O51" s="10" t="n"/>
      <c r="P51" s="6" t="n"/>
      <c r="Q51" s="6" t="n"/>
      <c r="R51" s="5" t="n"/>
    </row>
    <row r="52">
      <c r="A52" s="4" t="n"/>
      <c r="B52" s="5" t="n"/>
      <c r="C52" s="6" t="n"/>
      <c r="D52" s="5" t="n"/>
      <c r="E52" s="5" t="n"/>
      <c r="F52" s="5" t="n"/>
      <c r="G52" s="7" t="n"/>
      <c r="H52" s="8" t="n"/>
      <c r="I52" s="4" t="n"/>
      <c r="J52" s="9" t="n"/>
      <c r="K52" s="9" t="n"/>
      <c r="L52" s="9" t="n"/>
      <c r="M52" s="5" t="n"/>
      <c r="N52" s="6" t="n"/>
      <c r="O52" s="10" t="n"/>
      <c r="P52" s="6" t="n"/>
      <c r="Q52" s="6" t="n"/>
      <c r="R52" s="5" t="n"/>
    </row>
    <row r="53">
      <c r="A53" s="4" t="n"/>
      <c r="B53" s="5" t="n"/>
      <c r="C53" s="6" t="n"/>
      <c r="D53" s="5" t="n"/>
      <c r="E53" s="5" t="n"/>
      <c r="F53" s="5" t="n"/>
      <c r="G53" s="7" t="n"/>
      <c r="H53" s="8" t="n"/>
      <c r="I53" s="4" t="n"/>
      <c r="J53" s="9" t="n"/>
      <c r="K53" s="9" t="n"/>
      <c r="L53" s="9" t="n"/>
      <c r="M53" s="5" t="n"/>
      <c r="N53" s="6" t="n"/>
      <c r="O53" s="10" t="n"/>
      <c r="P53" s="6" t="n"/>
      <c r="Q53" s="6" t="n"/>
      <c r="R53" s="5" t="n"/>
    </row>
    <row r="54">
      <c r="A54" s="4" t="n"/>
      <c r="B54" s="5" t="n"/>
      <c r="C54" s="6" t="n"/>
      <c r="D54" s="5" t="n"/>
      <c r="E54" s="5" t="n"/>
      <c r="F54" s="5" t="n"/>
      <c r="G54" s="7" t="n"/>
      <c r="H54" s="8" t="n"/>
      <c r="I54" s="4" t="n"/>
      <c r="J54" s="9" t="n"/>
      <c r="K54" s="9" t="n"/>
      <c r="L54" s="9" t="n"/>
      <c r="M54" s="5" t="n"/>
      <c r="N54" s="6" t="n"/>
      <c r="O54" s="10" t="n"/>
      <c r="P54" s="6" t="n"/>
      <c r="Q54" s="6" t="n"/>
      <c r="R54" s="5" t="n"/>
    </row>
    <row r="55">
      <c r="A55" s="4" t="n"/>
      <c r="B55" s="5" t="n"/>
      <c r="C55" s="6" t="n"/>
      <c r="D55" s="5" t="n"/>
      <c r="E55" s="5" t="n"/>
      <c r="F55" s="5" t="n"/>
      <c r="G55" s="7" t="n"/>
      <c r="H55" s="8" t="n"/>
      <c r="I55" s="4" t="n"/>
      <c r="J55" s="9" t="n"/>
      <c r="K55" s="9" t="n"/>
      <c r="L55" s="9" t="n"/>
      <c r="M55" s="5" t="n"/>
      <c r="N55" s="6" t="n"/>
      <c r="O55" s="10" t="n"/>
      <c r="P55" s="6" t="n"/>
      <c r="Q55" s="6" t="n"/>
      <c r="R55" s="5" t="n"/>
    </row>
    <row r="56">
      <c r="A56" s="4" t="n"/>
      <c r="B56" s="5" t="n"/>
      <c r="C56" s="6" t="n"/>
      <c r="D56" s="5" t="n"/>
      <c r="E56" s="5" t="n"/>
      <c r="F56" s="5" t="n"/>
      <c r="G56" s="7" t="n"/>
      <c r="H56" s="8" t="n"/>
      <c r="I56" s="4" t="n"/>
      <c r="J56" s="9" t="n"/>
      <c r="K56" s="9" t="n"/>
      <c r="L56" s="9" t="n"/>
      <c r="M56" s="5" t="n"/>
      <c r="N56" s="6" t="n"/>
      <c r="O56" s="10" t="n"/>
      <c r="P56" s="6" t="n"/>
      <c r="Q56" s="6" t="n"/>
      <c r="R56" s="5" t="n"/>
    </row>
    <row r="57">
      <c r="A57" s="4" t="n"/>
      <c r="B57" s="5" t="n"/>
      <c r="C57" s="6" t="n"/>
      <c r="D57" s="5" t="n"/>
      <c r="E57" s="5" t="n"/>
      <c r="F57" s="5" t="n"/>
      <c r="G57" s="7" t="n"/>
      <c r="H57" s="8" t="n"/>
      <c r="I57" s="4" t="n"/>
      <c r="J57" s="9" t="n"/>
      <c r="K57" s="9" t="n"/>
      <c r="L57" s="9" t="n"/>
      <c r="M57" s="5" t="n"/>
      <c r="N57" s="6" t="n"/>
      <c r="O57" s="10" t="n"/>
      <c r="P57" s="6" t="n"/>
      <c r="Q57" s="6" t="n"/>
      <c r="R57" s="5" t="n"/>
    </row>
    <row r="58">
      <c r="A58" s="4" t="n"/>
      <c r="B58" s="5" t="n"/>
      <c r="C58" s="6" t="n"/>
      <c r="D58" s="5" t="n"/>
      <c r="E58" s="5" t="n"/>
      <c r="F58" s="5" t="n"/>
      <c r="G58" s="7" t="n"/>
      <c r="H58" s="8" t="n"/>
      <c r="I58" s="4" t="n"/>
      <c r="J58" s="9" t="n"/>
      <c r="K58" s="9" t="n"/>
      <c r="L58" s="9" t="n"/>
      <c r="M58" s="5" t="n"/>
      <c r="N58" s="6" t="n"/>
      <c r="O58" s="10" t="n"/>
      <c r="P58" s="6" t="n"/>
      <c r="Q58" s="6" t="n"/>
      <c r="R58" s="5" t="n"/>
    </row>
    <row r="59">
      <c r="A59" s="4" t="n"/>
      <c r="B59" s="5" t="n"/>
      <c r="C59" s="6" t="n"/>
      <c r="D59" s="5" t="n"/>
      <c r="E59" s="5" t="n"/>
      <c r="F59" s="5" t="n"/>
      <c r="G59" s="7" t="n"/>
      <c r="H59" s="8" t="n"/>
      <c r="I59" s="4" t="n"/>
      <c r="J59" s="9" t="n"/>
      <c r="K59" s="9" t="n"/>
      <c r="L59" s="9" t="n"/>
      <c r="M59" s="5" t="n"/>
      <c r="N59" s="6" t="n"/>
      <c r="O59" s="10" t="n"/>
      <c r="P59" s="6" t="n"/>
      <c r="Q59" s="6" t="n"/>
      <c r="R59" s="5" t="n"/>
    </row>
    <row r="60">
      <c r="A60" s="4" t="n"/>
      <c r="B60" s="5" t="n"/>
      <c r="C60" s="6" t="n"/>
      <c r="D60" s="5" t="n"/>
      <c r="E60" s="5" t="n"/>
      <c r="F60" s="5" t="n"/>
      <c r="G60" s="7" t="n"/>
      <c r="H60" s="8" t="n"/>
      <c r="I60" s="4" t="n"/>
      <c r="J60" s="9" t="n"/>
      <c r="K60" s="9" t="n"/>
      <c r="L60" s="9" t="n"/>
      <c r="M60" s="5" t="n"/>
      <c r="N60" s="6" t="n"/>
      <c r="O60" s="10" t="n"/>
      <c r="P60" s="6" t="n"/>
      <c r="Q60" s="6" t="n"/>
      <c r="R60" s="5" t="n"/>
    </row>
    <row r="61">
      <c r="A61" s="4" t="n"/>
      <c r="B61" s="5" t="n"/>
      <c r="C61" s="6" t="n"/>
      <c r="D61" s="5" t="n"/>
      <c r="E61" s="5" t="n"/>
      <c r="F61" s="5" t="n"/>
      <c r="G61" s="7" t="n"/>
      <c r="H61" s="8" t="n"/>
      <c r="I61" s="4" t="n"/>
      <c r="J61" s="9" t="n"/>
      <c r="K61" s="9" t="n"/>
      <c r="L61" s="9" t="n"/>
      <c r="M61" s="5" t="n"/>
      <c r="N61" s="6" t="n"/>
      <c r="O61" s="10" t="n"/>
      <c r="P61" s="6" t="n"/>
      <c r="Q61" s="6" t="n"/>
      <c r="R61" s="5" t="n"/>
    </row>
    <row r="62">
      <c r="A62" s="4" t="n"/>
      <c r="B62" s="5" t="n"/>
      <c r="C62" s="6" t="n"/>
      <c r="D62" s="5" t="n"/>
      <c r="E62" s="5" t="n"/>
      <c r="F62" s="5" t="n"/>
      <c r="G62" s="7" t="n"/>
      <c r="H62" s="8" t="n"/>
      <c r="I62" s="4" t="n"/>
      <c r="J62" s="9" t="n"/>
      <c r="K62" s="9" t="n"/>
      <c r="L62" s="9" t="n"/>
      <c r="M62" s="5" t="n"/>
      <c r="N62" s="6" t="n"/>
      <c r="O62" s="10" t="n"/>
      <c r="P62" s="6" t="n"/>
      <c r="Q62" s="6" t="n"/>
      <c r="R62" s="5" t="n"/>
    </row>
    <row r="63">
      <c r="A63" s="4" t="n"/>
      <c r="B63" s="5" t="n"/>
      <c r="C63" s="6" t="n"/>
      <c r="D63" s="5" t="n"/>
      <c r="E63" s="5" t="n"/>
      <c r="F63" s="5" t="n"/>
      <c r="G63" s="7" t="n"/>
      <c r="H63" s="8" t="n"/>
      <c r="I63" s="4" t="n"/>
      <c r="J63" s="9" t="n"/>
      <c r="K63" s="9" t="n"/>
      <c r="L63" s="9" t="n"/>
      <c r="M63" s="5" t="n"/>
      <c r="N63" s="6" t="n"/>
      <c r="O63" s="10" t="n"/>
      <c r="P63" s="6" t="n"/>
      <c r="Q63" s="6" t="n"/>
      <c r="R63" s="5" t="n"/>
    </row>
    <row r="64">
      <c r="A64" s="4" t="n"/>
      <c r="B64" s="5" t="n"/>
      <c r="C64" s="6" t="n"/>
      <c r="D64" s="5" t="n"/>
      <c r="E64" s="5" t="n"/>
      <c r="F64" s="5" t="n"/>
      <c r="G64" s="7" t="n"/>
      <c r="H64" s="8" t="n"/>
      <c r="I64" s="4" t="n"/>
      <c r="J64" s="9" t="n"/>
      <c r="K64" s="9" t="n"/>
      <c r="L64" s="9" t="n"/>
      <c r="M64" s="5" t="n"/>
      <c r="N64" s="6" t="n"/>
      <c r="O64" s="10" t="n"/>
      <c r="P64" s="6" t="n"/>
      <c r="Q64" s="6" t="n"/>
      <c r="R64" s="5" t="n"/>
    </row>
    <row r="65">
      <c r="A65" s="4" t="n"/>
      <c r="B65" s="5" t="n"/>
      <c r="C65" s="6" t="n"/>
      <c r="D65" s="5" t="n"/>
      <c r="E65" s="5" t="n"/>
      <c r="F65" s="5" t="n"/>
      <c r="G65" s="7" t="n"/>
      <c r="H65" s="8" t="n"/>
      <c r="I65" s="4" t="n"/>
      <c r="J65" s="9" t="n"/>
      <c r="K65" s="9" t="n"/>
      <c r="L65" s="9" t="n"/>
      <c r="M65" s="5" t="n"/>
      <c r="N65" s="6" t="n"/>
      <c r="O65" s="10" t="n"/>
      <c r="P65" s="6" t="n"/>
      <c r="Q65" s="6" t="n"/>
      <c r="R65" s="5" t="n"/>
    </row>
    <row r="66">
      <c r="A66" s="4" t="n"/>
      <c r="B66" s="5" t="n"/>
      <c r="C66" s="6" t="n"/>
      <c r="D66" s="5" t="n"/>
      <c r="E66" s="5" t="n"/>
      <c r="F66" s="5" t="n"/>
      <c r="G66" s="7" t="n"/>
      <c r="H66" s="8" t="n"/>
      <c r="I66" s="4" t="n"/>
      <c r="J66" s="9" t="n"/>
      <c r="K66" s="9" t="n"/>
      <c r="L66" s="9" t="n"/>
      <c r="M66" s="5" t="n"/>
      <c r="N66" s="6" t="n"/>
      <c r="O66" s="10" t="n"/>
      <c r="P66" s="6" t="n"/>
      <c r="Q66" s="6" t="n"/>
      <c r="R66" s="5" t="n"/>
    </row>
    <row r="67">
      <c r="A67" s="4" t="n"/>
      <c r="B67" s="5" t="n"/>
      <c r="C67" s="6" t="n"/>
      <c r="D67" s="5" t="n"/>
      <c r="E67" s="5" t="n"/>
      <c r="F67" s="5" t="n"/>
      <c r="G67" s="7" t="n"/>
      <c r="H67" s="8" t="n"/>
      <c r="I67" s="4" t="n"/>
      <c r="J67" s="9" t="n"/>
      <c r="K67" s="9" t="n"/>
      <c r="L67" s="9" t="n"/>
      <c r="M67" s="5" t="n"/>
      <c r="N67" s="6" t="n"/>
      <c r="O67" s="10" t="n"/>
      <c r="P67" s="6" t="n"/>
      <c r="Q67" s="6" t="n"/>
      <c r="R67" s="5" t="n"/>
    </row>
    <row r="68">
      <c r="A68" s="4" t="n"/>
      <c r="B68" s="5" t="n"/>
      <c r="C68" s="6" t="n"/>
      <c r="D68" s="5" t="n"/>
      <c r="E68" s="5" t="n"/>
      <c r="F68" s="5" t="n"/>
      <c r="G68" s="7" t="n"/>
      <c r="H68" s="8" t="n"/>
      <c r="I68" s="4" t="n"/>
      <c r="J68" s="9" t="n"/>
      <c r="K68" s="9" t="n"/>
      <c r="L68" s="9" t="n"/>
      <c r="M68" s="5" t="n"/>
      <c r="N68" s="6" t="n"/>
      <c r="O68" s="10" t="n"/>
      <c r="P68" s="6" t="n"/>
      <c r="Q68" s="6" t="n"/>
      <c r="R68" s="5" t="n"/>
    </row>
    <row r="69">
      <c r="A69" s="4" t="n"/>
      <c r="B69" s="5" t="n"/>
      <c r="C69" s="6" t="n"/>
      <c r="D69" s="5" t="n"/>
      <c r="E69" s="5" t="n"/>
      <c r="F69" s="5" t="n"/>
      <c r="G69" s="7" t="n"/>
      <c r="H69" s="8" t="n"/>
      <c r="I69" s="4" t="n"/>
      <c r="J69" s="9" t="n"/>
      <c r="K69" s="9" t="n"/>
      <c r="L69" s="9" t="n"/>
      <c r="M69" s="5" t="n"/>
      <c r="N69" s="6" t="n"/>
      <c r="O69" s="10" t="n"/>
      <c r="P69" s="6" t="n"/>
      <c r="Q69" s="6" t="n"/>
      <c r="R69" s="5" t="n"/>
    </row>
    <row r="70">
      <c r="A70" s="4" t="n"/>
      <c r="B70" s="5" t="n"/>
      <c r="C70" s="6" t="n"/>
      <c r="D70" s="5" t="n"/>
      <c r="E70" s="5" t="n"/>
      <c r="F70" s="5" t="n"/>
      <c r="G70" s="7" t="n"/>
      <c r="H70" s="8" t="n"/>
      <c r="I70" s="4" t="n"/>
      <c r="J70" s="9" t="n"/>
      <c r="K70" s="9" t="n"/>
      <c r="L70" s="9" t="n"/>
      <c r="M70" s="5" t="n"/>
      <c r="N70" s="6" t="n"/>
      <c r="O70" s="10" t="n"/>
      <c r="P70" s="6" t="n"/>
      <c r="Q70" s="6" t="n"/>
      <c r="R70" s="5" t="n"/>
    </row>
    <row r="71">
      <c r="A71" s="4" t="n"/>
      <c r="B71" s="5" t="n"/>
      <c r="C71" s="6" t="n"/>
      <c r="D71" s="5" t="n"/>
      <c r="E71" s="5" t="n"/>
      <c r="F71" s="5" t="n"/>
      <c r="G71" s="7" t="n"/>
      <c r="H71" s="8" t="n"/>
      <c r="I71" s="4" t="n"/>
      <c r="J71" s="9" t="n"/>
      <c r="K71" s="9" t="n"/>
      <c r="L71" s="9" t="n"/>
      <c r="M71" s="5" t="n"/>
      <c r="N71" s="6" t="n"/>
      <c r="O71" s="10" t="n"/>
      <c r="P71" s="6" t="n"/>
      <c r="Q71" s="6" t="n"/>
      <c r="R71" s="5" t="n"/>
    </row>
    <row r="72">
      <c r="A72" s="4" t="n"/>
      <c r="B72" s="5" t="n"/>
      <c r="C72" s="6" t="n"/>
      <c r="D72" s="5" t="n"/>
      <c r="E72" s="5" t="n"/>
      <c r="F72" s="5" t="n"/>
      <c r="G72" s="7" t="n"/>
      <c r="H72" s="8" t="n"/>
      <c r="I72" s="4" t="n"/>
      <c r="J72" s="9" t="n"/>
      <c r="K72" s="9" t="n"/>
      <c r="L72" s="9" t="n"/>
      <c r="M72" s="5" t="n"/>
      <c r="N72" s="6" t="n"/>
      <c r="O72" s="10" t="n"/>
      <c r="P72" s="6" t="n"/>
      <c r="Q72" s="6" t="n"/>
      <c r="R72" s="5" t="n"/>
    </row>
    <row r="73">
      <c r="A73" s="4" t="n"/>
      <c r="B73" s="5" t="n"/>
      <c r="C73" s="6" t="n"/>
      <c r="D73" s="5" t="n"/>
      <c r="E73" s="5" t="n"/>
      <c r="F73" s="5" t="n"/>
      <c r="G73" s="7" t="n"/>
      <c r="H73" s="8" t="n"/>
      <c r="I73" s="4" t="n"/>
      <c r="J73" s="9" t="n"/>
      <c r="K73" s="9" t="n"/>
      <c r="L73" s="9" t="n"/>
      <c r="M73" s="5" t="n"/>
      <c r="N73" s="6" t="n"/>
      <c r="O73" s="10" t="n"/>
      <c r="P73" s="6" t="n"/>
      <c r="Q73" s="6" t="n"/>
      <c r="R73" s="5" t="n"/>
    </row>
    <row r="74">
      <c r="A74" s="4" t="n"/>
      <c r="B74" s="5" t="n"/>
      <c r="C74" s="6" t="n"/>
      <c r="D74" s="5" t="n"/>
      <c r="E74" s="5" t="n"/>
      <c r="F74" s="5" t="n"/>
      <c r="G74" s="7" t="n"/>
      <c r="H74" s="8" t="n"/>
      <c r="I74" s="4" t="n"/>
      <c r="J74" s="9" t="n"/>
      <c r="K74" s="9" t="n"/>
      <c r="L74" s="9" t="n"/>
      <c r="M74" s="5" t="n"/>
      <c r="N74" s="6" t="n"/>
      <c r="O74" s="10" t="n"/>
      <c r="P74" s="6" t="n"/>
      <c r="Q74" s="6" t="n"/>
      <c r="R74" s="5" t="n"/>
    </row>
    <row r="75">
      <c r="A75" s="4" t="n"/>
      <c r="B75" s="5" t="n"/>
      <c r="C75" s="6" t="n"/>
      <c r="D75" s="5" t="n"/>
      <c r="E75" s="5" t="n"/>
      <c r="F75" s="5" t="n"/>
      <c r="G75" s="7" t="n"/>
      <c r="H75" s="8" t="n"/>
      <c r="I75" s="4" t="n"/>
      <c r="J75" s="9" t="n"/>
      <c r="K75" s="9" t="n"/>
      <c r="L75" s="9" t="n"/>
      <c r="M75" s="5" t="n"/>
      <c r="N75" s="6" t="n"/>
      <c r="O75" s="10" t="n"/>
      <c r="P75" s="6" t="n"/>
      <c r="Q75" s="6" t="n"/>
      <c r="R75" s="5" t="n"/>
    </row>
    <row r="76">
      <c r="A76" s="4" t="n"/>
      <c r="B76" s="5" t="n"/>
      <c r="C76" s="6" t="n"/>
      <c r="D76" s="5" t="n"/>
      <c r="E76" s="5" t="n"/>
      <c r="F76" s="5" t="n"/>
      <c r="G76" s="7" t="n"/>
      <c r="H76" s="8" t="n"/>
      <c r="I76" s="4" t="n"/>
      <c r="J76" s="9" t="n"/>
      <c r="K76" s="9" t="n"/>
      <c r="L76" s="9" t="n"/>
      <c r="M76" s="5" t="n"/>
      <c r="N76" s="6" t="n"/>
      <c r="O76" s="10" t="n"/>
      <c r="P76" s="6" t="n"/>
      <c r="Q76" s="6" t="n"/>
      <c r="R76" s="5" t="n"/>
    </row>
    <row r="77">
      <c r="A77" s="4" t="n"/>
      <c r="B77" s="5" t="n"/>
      <c r="C77" s="6" t="n"/>
      <c r="D77" s="5" t="n"/>
      <c r="E77" s="5" t="n"/>
      <c r="F77" s="5" t="n"/>
      <c r="G77" s="7" t="n"/>
      <c r="H77" s="8" t="n"/>
      <c r="I77" s="4" t="n"/>
      <c r="J77" s="9" t="n"/>
      <c r="K77" s="9" t="n"/>
      <c r="L77" s="9" t="n"/>
      <c r="M77" s="5" t="n"/>
      <c r="N77" s="6" t="n"/>
      <c r="O77" s="10" t="n"/>
      <c r="P77" s="6" t="n"/>
      <c r="Q77" s="6" t="n"/>
      <c r="R77" s="5" t="n"/>
    </row>
    <row r="78">
      <c r="A78" s="4" t="n"/>
      <c r="B78" s="5" t="n"/>
      <c r="C78" s="6" t="n"/>
      <c r="D78" s="5" t="n"/>
      <c r="E78" s="5" t="n"/>
      <c r="F78" s="5" t="n"/>
      <c r="G78" s="7" t="n"/>
      <c r="H78" s="8" t="n"/>
      <c r="I78" s="4" t="n"/>
      <c r="J78" s="9" t="n"/>
      <c r="K78" s="9" t="n"/>
      <c r="L78" s="9" t="n"/>
      <c r="M78" s="5" t="n"/>
      <c r="N78" s="6" t="n"/>
      <c r="O78" s="10" t="n"/>
      <c r="P78" s="6" t="n"/>
      <c r="Q78" s="6" t="n"/>
      <c r="R78" s="5" t="n"/>
    </row>
    <row r="79">
      <c r="A79" s="4" t="n"/>
      <c r="B79" s="5" t="n"/>
      <c r="C79" s="6" t="n"/>
      <c r="D79" s="5" t="n"/>
      <c r="E79" s="5" t="n"/>
      <c r="F79" s="5" t="n"/>
      <c r="G79" s="7" t="n"/>
      <c r="H79" s="8" t="n"/>
      <c r="I79" s="4" t="n"/>
      <c r="J79" s="9" t="n"/>
      <c r="K79" s="9" t="n"/>
      <c r="L79" s="9" t="n"/>
      <c r="M79" s="5" t="n"/>
      <c r="N79" s="6" t="n"/>
      <c r="O79" s="10" t="n"/>
      <c r="P79" s="6" t="n"/>
      <c r="Q79" s="6" t="n"/>
      <c r="R79" s="5" t="n"/>
    </row>
    <row r="80">
      <c r="A80" s="4" t="n"/>
      <c r="B80" s="5" t="n"/>
      <c r="C80" s="6" t="n"/>
      <c r="D80" s="5" t="n"/>
      <c r="E80" s="5" t="n"/>
      <c r="F80" s="5" t="n"/>
      <c r="G80" s="7" t="n"/>
      <c r="H80" s="8" t="n"/>
      <c r="I80" s="4" t="n"/>
      <c r="J80" s="9" t="n"/>
      <c r="K80" s="9" t="n"/>
      <c r="L80" s="9" t="n"/>
      <c r="M80" s="5" t="n"/>
      <c r="N80" s="6" t="n"/>
      <c r="O80" s="10" t="n"/>
      <c r="P80" s="6" t="n"/>
      <c r="Q80" s="6" t="n"/>
      <c r="R80" s="5" t="n"/>
    </row>
    <row r="81">
      <c r="A81" s="4" t="n"/>
      <c r="B81" s="5" t="n"/>
      <c r="C81" s="6" t="n"/>
      <c r="D81" s="5" t="n"/>
      <c r="E81" s="5" t="n"/>
      <c r="F81" s="5" t="n"/>
      <c r="G81" s="7" t="n"/>
      <c r="H81" s="8" t="n"/>
      <c r="I81" s="4" t="n"/>
      <c r="J81" s="9" t="n"/>
      <c r="K81" s="9" t="n"/>
      <c r="L81" s="9" t="n"/>
      <c r="M81" s="5" t="n"/>
      <c r="N81" s="6" t="n"/>
      <c r="O81" s="10" t="n"/>
      <c r="P81" s="6" t="n"/>
      <c r="Q81" s="6" t="n"/>
      <c r="R81" s="5" t="n"/>
    </row>
    <row r="82">
      <c r="A82" s="4" t="n"/>
      <c r="B82" s="5" t="n"/>
      <c r="C82" s="6" t="n"/>
      <c r="D82" s="5" t="n"/>
      <c r="E82" s="5" t="n"/>
      <c r="F82" s="5" t="n"/>
      <c r="G82" s="7" t="n"/>
      <c r="H82" s="8" t="n"/>
      <c r="I82" s="4" t="n"/>
      <c r="J82" s="9" t="n"/>
      <c r="K82" s="9" t="n"/>
      <c r="L82" s="9" t="n"/>
      <c r="M82" s="5" t="n"/>
      <c r="N82" s="6" t="n"/>
      <c r="O82" s="10" t="n"/>
      <c r="P82" s="6" t="n"/>
      <c r="Q82" s="6" t="n"/>
      <c r="R82" s="5" t="n"/>
    </row>
    <row r="83">
      <c r="A83" s="4" t="n"/>
      <c r="B83" s="5" t="n"/>
      <c r="C83" s="6" t="n"/>
      <c r="D83" s="5" t="n"/>
      <c r="E83" s="5" t="n"/>
      <c r="F83" s="5" t="n"/>
      <c r="G83" s="7" t="n"/>
      <c r="H83" s="8" t="n"/>
      <c r="I83" s="4" t="n"/>
      <c r="J83" s="9" t="n"/>
      <c r="K83" s="9" t="n"/>
      <c r="L83" s="9" t="n"/>
      <c r="M83" s="5" t="n"/>
      <c r="N83" s="6" t="n"/>
      <c r="O83" s="10" t="n"/>
      <c r="P83" s="6" t="n"/>
      <c r="Q83" s="6" t="n"/>
      <c r="R83" s="5" t="n"/>
    </row>
    <row r="84">
      <c r="A84" s="4" t="n"/>
      <c r="B84" s="5" t="n"/>
      <c r="C84" s="6" t="n"/>
      <c r="D84" s="5" t="n"/>
      <c r="E84" s="5" t="n"/>
      <c r="F84" s="5" t="n"/>
      <c r="G84" s="7" t="n"/>
      <c r="H84" s="8" t="n"/>
      <c r="I84" s="4" t="n"/>
      <c r="J84" s="9" t="n"/>
      <c r="K84" s="9" t="n"/>
      <c r="L84" s="9" t="n"/>
      <c r="M84" s="5" t="n"/>
      <c r="N84" s="6" t="n"/>
      <c r="O84" s="10" t="n"/>
      <c r="P84" s="6" t="n"/>
      <c r="Q84" s="6" t="n"/>
      <c r="R84" s="5" t="n"/>
    </row>
    <row r="85">
      <c r="A85" s="4" t="n"/>
      <c r="B85" s="5" t="n"/>
      <c r="C85" s="6" t="n"/>
      <c r="D85" s="5" t="n"/>
      <c r="E85" s="5" t="n"/>
      <c r="F85" s="5" t="n"/>
      <c r="G85" s="7" t="n"/>
      <c r="H85" s="8" t="n"/>
      <c r="I85" s="4" t="n"/>
      <c r="J85" s="9" t="n"/>
      <c r="K85" s="9" t="n"/>
      <c r="L85" s="9" t="n"/>
      <c r="M85" s="5" t="n"/>
      <c r="N85" s="6" t="n"/>
      <c r="O85" s="10" t="n"/>
      <c r="P85" s="6" t="n"/>
      <c r="Q85" s="6" t="n"/>
      <c r="R85" s="5" t="n"/>
    </row>
    <row r="86">
      <c r="A86" s="4" t="n"/>
      <c r="B86" s="5" t="n"/>
      <c r="C86" s="6" t="n"/>
      <c r="D86" s="5" t="n"/>
      <c r="E86" s="5" t="n"/>
      <c r="F86" s="5" t="n"/>
      <c r="G86" s="7" t="n"/>
      <c r="H86" s="8" t="n"/>
      <c r="I86" s="4" t="n"/>
      <c r="J86" s="9" t="n"/>
      <c r="K86" s="9" t="n"/>
      <c r="L86" s="9" t="n"/>
      <c r="M86" s="5" t="n"/>
      <c r="N86" s="6" t="n"/>
      <c r="O86" s="10" t="n"/>
      <c r="P86" s="6" t="n"/>
      <c r="Q86" s="6" t="n"/>
      <c r="R86" s="5" t="n"/>
    </row>
    <row r="87">
      <c r="A87" s="4" t="n"/>
      <c r="B87" s="5" t="n"/>
      <c r="C87" s="6" t="n"/>
      <c r="D87" s="5" t="n"/>
      <c r="E87" s="5" t="n"/>
      <c r="F87" s="5" t="n"/>
      <c r="G87" s="7" t="n"/>
      <c r="H87" s="8" t="n"/>
      <c r="I87" s="4" t="n"/>
      <c r="J87" s="9" t="n"/>
      <c r="K87" s="9" t="n"/>
      <c r="L87" s="9" t="n"/>
      <c r="M87" s="5" t="n"/>
      <c r="N87" s="6" t="n"/>
      <c r="O87" s="10" t="n"/>
      <c r="P87" s="6" t="n"/>
      <c r="Q87" s="6" t="n"/>
      <c r="R87" s="5" t="n"/>
    </row>
    <row r="88">
      <c r="A88" s="4" t="n"/>
      <c r="B88" s="5" t="n"/>
      <c r="C88" s="6" t="n"/>
      <c r="D88" s="5" t="n"/>
      <c r="E88" s="5" t="n"/>
      <c r="F88" s="5" t="n"/>
      <c r="G88" s="7" t="n"/>
      <c r="H88" s="8" t="n"/>
      <c r="I88" s="4" t="n"/>
      <c r="J88" s="9" t="n"/>
      <c r="K88" s="9" t="n"/>
      <c r="L88" s="9" t="n"/>
      <c r="M88" s="5" t="n"/>
      <c r="N88" s="6" t="n"/>
      <c r="O88" s="10" t="n"/>
      <c r="P88" s="6" t="n"/>
      <c r="Q88" s="6" t="n"/>
      <c r="R88" s="5" t="n"/>
    </row>
    <row r="89">
      <c r="A89" s="4" t="n"/>
      <c r="B89" s="5" t="n"/>
      <c r="C89" s="6" t="n"/>
      <c r="D89" s="5" t="n"/>
      <c r="E89" s="5" t="n"/>
      <c r="F89" s="5" t="n"/>
      <c r="G89" s="7" t="n"/>
      <c r="H89" s="8" t="n"/>
      <c r="I89" s="4" t="n"/>
      <c r="J89" s="9" t="n"/>
      <c r="K89" s="9" t="n"/>
      <c r="L89" s="9" t="n"/>
      <c r="M89" s="5" t="n"/>
      <c r="N89" s="6" t="n"/>
      <c r="O89" s="10" t="n"/>
      <c r="P89" s="6" t="n"/>
      <c r="Q89" s="6" t="n"/>
      <c r="R89" s="5" t="n"/>
    </row>
    <row r="90">
      <c r="A90" s="4" t="n"/>
      <c r="B90" s="5" t="n"/>
      <c r="C90" s="6" t="n"/>
      <c r="D90" s="5" t="n"/>
      <c r="E90" s="5" t="n"/>
      <c r="F90" s="5" t="n"/>
      <c r="G90" s="7" t="n"/>
      <c r="H90" s="8" t="n"/>
      <c r="I90" s="4" t="n"/>
      <c r="J90" s="9" t="n"/>
      <c r="K90" s="9" t="n"/>
      <c r="L90" s="9" t="n"/>
      <c r="M90" s="5" t="n"/>
      <c r="N90" s="6" t="n"/>
      <c r="O90" s="10" t="n"/>
      <c r="P90" s="6" t="n"/>
      <c r="Q90" s="6" t="n"/>
      <c r="R90" s="5" t="n"/>
    </row>
    <row r="91">
      <c r="A91" s="4" t="n"/>
      <c r="B91" s="5" t="n"/>
      <c r="C91" s="6" t="n"/>
      <c r="D91" s="5" t="n"/>
      <c r="E91" s="5" t="n"/>
      <c r="F91" s="5" t="n"/>
      <c r="G91" s="7" t="n"/>
      <c r="H91" s="8" t="n"/>
      <c r="I91" s="4" t="n"/>
      <c r="J91" s="9" t="n"/>
      <c r="K91" s="9" t="n"/>
      <c r="L91" s="9" t="n"/>
      <c r="M91" s="5" t="n"/>
      <c r="N91" s="6" t="n"/>
      <c r="O91" s="10" t="n"/>
      <c r="P91" s="6" t="n"/>
      <c r="Q91" s="6" t="n"/>
      <c r="R91" s="5" t="n"/>
    </row>
    <row r="92">
      <c r="A92" s="4" t="n"/>
      <c r="B92" s="5" t="n"/>
      <c r="C92" s="6" t="n"/>
      <c r="D92" s="5" t="n"/>
      <c r="E92" s="5" t="n"/>
      <c r="F92" s="5" t="n"/>
      <c r="G92" s="7" t="n"/>
      <c r="H92" s="8" t="n"/>
      <c r="I92" s="4" t="n"/>
      <c r="J92" s="9" t="n"/>
      <c r="K92" s="9" t="n"/>
      <c r="L92" s="9" t="n"/>
      <c r="M92" s="5" t="n"/>
      <c r="N92" s="6" t="n"/>
      <c r="O92" s="10" t="n"/>
      <c r="P92" s="6" t="n"/>
      <c r="Q92" s="6" t="n"/>
      <c r="R92" s="5" t="n"/>
    </row>
    <row r="93">
      <c r="A93" s="4" t="n"/>
      <c r="B93" s="5" t="n"/>
      <c r="C93" s="6" t="n"/>
      <c r="D93" s="5" t="n"/>
      <c r="E93" s="5" t="n"/>
      <c r="F93" s="5" t="n"/>
      <c r="G93" s="7" t="n"/>
      <c r="H93" s="8" t="n"/>
      <c r="I93" s="4" t="n"/>
      <c r="J93" s="9" t="n"/>
      <c r="K93" s="9" t="n"/>
      <c r="L93" s="9" t="n"/>
      <c r="M93" s="5" t="n"/>
      <c r="N93" s="6" t="n"/>
      <c r="O93" s="10" t="n"/>
      <c r="P93" s="6" t="n"/>
      <c r="Q93" s="6" t="n"/>
      <c r="R93" s="5" t="n"/>
    </row>
    <row r="94">
      <c r="A94" s="4" t="n"/>
      <c r="B94" s="5" t="n"/>
      <c r="C94" s="6" t="n"/>
      <c r="D94" s="5" t="n"/>
      <c r="E94" s="5" t="n"/>
      <c r="F94" s="5" t="n"/>
      <c r="G94" s="7" t="n"/>
      <c r="H94" s="8" t="n"/>
      <c r="I94" s="4" t="n"/>
      <c r="J94" s="9" t="n"/>
      <c r="K94" s="9" t="n"/>
      <c r="L94" s="9" t="n"/>
      <c r="M94" s="5" t="n"/>
      <c r="N94" s="6" t="n"/>
      <c r="O94" s="10" t="n"/>
      <c r="P94" s="6" t="n"/>
      <c r="Q94" s="6" t="n"/>
      <c r="R94" s="5" t="n"/>
    </row>
    <row r="95">
      <c r="A95" s="4" t="n"/>
      <c r="B95" s="5" t="n"/>
      <c r="C95" s="6" t="n"/>
      <c r="D95" s="5" t="n"/>
      <c r="E95" s="5" t="n"/>
      <c r="F95" s="5" t="n"/>
      <c r="G95" s="7" t="n"/>
      <c r="H95" s="8" t="n"/>
      <c r="I95" s="4" t="n"/>
      <c r="J95" s="9" t="n"/>
      <c r="K95" s="9" t="n"/>
      <c r="L95" s="9" t="n"/>
      <c r="M95" s="5" t="n"/>
      <c r="N95" s="6" t="n"/>
      <c r="O95" s="10" t="n"/>
      <c r="P95" s="6" t="n"/>
      <c r="Q95" s="6" t="n"/>
      <c r="R95" s="5" t="n"/>
    </row>
    <row r="96">
      <c r="A96" s="4" t="n"/>
      <c r="B96" s="5" t="n"/>
      <c r="C96" s="6" t="n"/>
      <c r="D96" s="5" t="n"/>
      <c r="E96" s="5" t="n"/>
      <c r="F96" s="5" t="n"/>
      <c r="G96" s="7" t="n"/>
      <c r="H96" s="8" t="n"/>
      <c r="I96" s="4" t="n"/>
      <c r="J96" s="9" t="n"/>
      <c r="K96" s="9" t="n"/>
      <c r="L96" s="9" t="n"/>
      <c r="M96" s="5" t="n"/>
      <c r="N96" s="6" t="n"/>
      <c r="O96" s="10" t="n"/>
      <c r="P96" s="6" t="n"/>
      <c r="Q96" s="6" t="n"/>
      <c r="R96" s="5" t="n"/>
    </row>
    <row r="97">
      <c r="A97" s="4" t="n"/>
      <c r="B97" s="5" t="n"/>
      <c r="C97" s="6" t="n"/>
      <c r="D97" s="5" t="n"/>
      <c r="E97" s="5" t="n"/>
      <c r="F97" s="5" t="n"/>
      <c r="G97" s="7" t="n"/>
      <c r="H97" s="8" t="n"/>
      <c r="I97" s="4" t="n"/>
      <c r="J97" s="9" t="n"/>
      <c r="K97" s="9" t="n"/>
      <c r="L97" s="9" t="n"/>
      <c r="M97" s="5" t="n"/>
      <c r="N97" s="6" t="n"/>
      <c r="O97" s="10" t="n"/>
      <c r="P97" s="6" t="n"/>
      <c r="Q97" s="6" t="n"/>
      <c r="R97" s="5" t="n"/>
    </row>
    <row r="98">
      <c r="A98" s="4" t="n"/>
      <c r="B98" s="5" t="n"/>
      <c r="C98" s="6" t="n"/>
      <c r="D98" s="5" t="n"/>
      <c r="E98" s="5" t="n"/>
      <c r="F98" s="5" t="n"/>
      <c r="G98" s="7" t="n"/>
      <c r="H98" s="8" t="n"/>
      <c r="I98" s="4" t="n"/>
      <c r="J98" s="9" t="n"/>
      <c r="K98" s="9" t="n"/>
      <c r="L98" s="9" t="n"/>
      <c r="M98" s="5" t="n"/>
      <c r="N98" s="6" t="n"/>
      <c r="O98" s="10" t="n"/>
      <c r="P98" s="6" t="n"/>
      <c r="Q98" s="6" t="n"/>
      <c r="R98" s="5" t="n"/>
    </row>
    <row r="99">
      <c r="A99" s="4" t="n"/>
      <c r="B99" s="5" t="n"/>
      <c r="C99" s="6" t="n"/>
      <c r="D99" s="5" t="n"/>
      <c r="E99" s="5" t="n"/>
      <c r="F99" s="5" t="n"/>
      <c r="G99" s="7" t="n"/>
      <c r="H99" s="8" t="n"/>
      <c r="I99" s="4" t="n"/>
      <c r="J99" s="9" t="n"/>
      <c r="K99" s="9" t="n"/>
      <c r="L99" s="9" t="n"/>
      <c r="M99" s="5" t="n"/>
      <c r="N99" s="6" t="n"/>
      <c r="O99" s="10" t="n"/>
      <c r="P99" s="6" t="n"/>
      <c r="Q99" s="6" t="n"/>
      <c r="R99" s="5" t="n"/>
    </row>
    <row r="100">
      <c r="A100" s="4" t="n"/>
      <c r="B100" s="5" t="n"/>
      <c r="C100" s="6" t="n"/>
      <c r="D100" s="5" t="n"/>
      <c r="E100" s="5" t="n"/>
      <c r="F100" s="5" t="n"/>
      <c r="G100" s="7" t="n"/>
      <c r="H100" s="8" t="n"/>
      <c r="I100" s="4" t="n"/>
      <c r="J100" s="9" t="n"/>
      <c r="K100" s="9" t="n"/>
      <c r="L100" s="9" t="n"/>
      <c r="M100" s="5" t="n"/>
      <c r="N100" s="6" t="n"/>
      <c r="O100" s="10" t="n"/>
      <c r="P100" s="6" t="n"/>
      <c r="Q100" s="6" t="n"/>
      <c r="R100" s="5" t="n"/>
    </row>
    <row r="101">
      <c r="A101" s="4" t="n"/>
      <c r="B101" s="5" t="n"/>
      <c r="C101" s="6" t="n"/>
      <c r="D101" s="5" t="n"/>
      <c r="E101" s="5" t="n"/>
      <c r="F101" s="5" t="n"/>
      <c r="G101" s="7" t="n"/>
      <c r="H101" s="8" t="n"/>
      <c r="I101" s="4" t="n"/>
      <c r="J101" s="9" t="n"/>
      <c r="K101" s="9" t="n"/>
      <c r="L101" s="9" t="n"/>
      <c r="M101" s="5" t="n"/>
      <c r="N101" s="6" t="n"/>
      <c r="O101" s="10" t="n"/>
      <c r="P101" s="6" t="n"/>
      <c r="Q101" s="6" t="n"/>
      <c r="R101" s="5" t="n"/>
    </row>
    <row r="102">
      <c r="A102" s="4" t="n"/>
      <c r="B102" s="5" t="n"/>
      <c r="C102" s="6" t="n"/>
      <c r="D102" s="5" t="n"/>
      <c r="E102" s="5" t="n"/>
      <c r="F102" s="5" t="n"/>
      <c r="G102" s="7" t="n"/>
      <c r="H102" s="8" t="n"/>
      <c r="I102" s="4" t="n"/>
      <c r="J102" s="9" t="n"/>
      <c r="K102" s="9" t="n"/>
      <c r="L102" s="9" t="n"/>
      <c r="M102" s="5" t="n"/>
      <c r="N102" s="6" t="n"/>
      <c r="O102" s="10" t="n"/>
      <c r="P102" s="6" t="n"/>
      <c r="Q102" s="6" t="n"/>
      <c r="R102" s="5" t="n"/>
    </row>
    <row r="103">
      <c r="A103" s="4" t="n"/>
      <c r="B103" s="5" t="n"/>
      <c r="C103" s="6" t="n"/>
      <c r="D103" s="5" t="n"/>
      <c r="E103" s="5" t="n"/>
      <c r="F103" s="5" t="n"/>
      <c r="G103" s="7" t="n"/>
      <c r="H103" s="8" t="n"/>
      <c r="I103" s="4" t="n"/>
      <c r="J103" s="9" t="n"/>
      <c r="K103" s="9" t="n"/>
      <c r="L103" s="9" t="n"/>
      <c r="M103" s="5" t="n"/>
      <c r="N103" s="6" t="n"/>
      <c r="O103" s="10" t="n"/>
      <c r="P103" s="6" t="n"/>
      <c r="Q103" s="6" t="n"/>
      <c r="R103" s="5" t="n"/>
    </row>
  </sheetData>
  <autoFilter ref="A3:R103"/>
  <mergeCells count="1">
    <mergeCell ref="A1:R1"/>
  </mergeCells>
  <conditionalFormatting sqref="R4:R103">
    <cfRule type="expression" priority="1" dxfId="0">
      <formula>$R4="Inativo"</formula>
    </cfRule>
  </conditionalFormatting>
  <dataValidations count="4">
    <dataValidation sqref="R4:R103" showErrorMessage="1" showInputMessage="1" allowBlank="1" type="list">
      <formula1>"Ativo,Inativo"</formula1>
    </dataValidation>
    <dataValidation sqref="I4:I103" showErrorMessage="1" showInputMessage="1" allowBlank="1" type="whole" operator="between">
      <formula1>0</formula1>
      <formula2>20</formula2>
    </dataValidation>
    <dataValidation sqref="J4:L103" showErrorMessage="1" showInputMessage="1" allowBlank="1" type="decimal" operator="between">
      <formula1>0</formula1>
      <formula2>1</formula2>
    </dataValidation>
    <dataValidation sqref="H4:H103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6B6D4"/>
    <outlinePr summaryBelow="1" summaryRight="1"/>
    <pageSetUpPr/>
  </sheetPr>
  <dimension ref="A1:AB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7" customWidth="1" min="3" max="3"/>
    <col width="23" customWidth="1" min="4" max="4"/>
    <col width="16" customWidth="1" min="5" max="5"/>
    <col width="15" customWidth="1" min="6" max="6"/>
    <col width="16" customWidth="1" min="7" max="7"/>
    <col width="14" customWidth="1" min="8" max="8"/>
    <col width="17" customWidth="1" min="9" max="9"/>
    <col width="17" customWidth="1" min="10" max="10"/>
    <col width="14" customWidth="1" min="11" max="11"/>
    <col width="12" customWidth="1" min="12" max="12"/>
    <col width="16" customWidth="1" min="13" max="13"/>
    <col width="15" customWidth="1" min="14" max="14"/>
    <col width="13" customWidth="1" min="15" max="15"/>
    <col width="14" customWidth="1" min="16" max="16"/>
    <col width="14" customWidth="1" min="17" max="17"/>
    <col width="14" customWidth="1" min="18" max="18"/>
    <col width="14" customWidth="1" min="19" max="19"/>
    <col width="17" customWidth="1" min="20" max="20"/>
    <col width="15" customWidth="1" min="21" max="21"/>
    <col width="16" customWidth="1" min="22" max="22"/>
    <col width="17" customWidth="1" min="23" max="23"/>
    <col width="18" customWidth="1" min="24" max="24"/>
    <col width="14" customWidth="1" min="25" max="25"/>
    <col width="16" customWidth="1" min="26" max="26"/>
    <col width="22" customWidth="1" min="27" max="27"/>
    <col width="31" customWidth="1" min="28" max="28"/>
  </cols>
  <sheetData>
    <row r="1" ht="28" customHeight="1">
      <c r="A1" s="1" t="inlineStr">
        <is>
          <t>Folha de pagamento | Competência 08/2026</t>
        </is>
      </c>
    </row>
    <row r="2" ht="30" customHeight="1">
      <c r="A2" s="2" t="inlineStr">
        <is>
          <t>Pagamento sugerido: 05/09/2026 | INSS conforme percentual cadastral | IRRF simplificado parametrizado para conferência contábil.</t>
        </is>
      </c>
    </row>
    <row r="3">
      <c r="A3" s="3" t="inlineStr">
        <is>
          <t>Matrícula</t>
        </is>
      </c>
      <c r="B3" s="3" t="inlineStr">
        <is>
          <t>Nome completo</t>
        </is>
      </c>
      <c r="C3" s="3" t="inlineStr">
        <is>
          <t>CPF</t>
        </is>
      </c>
      <c r="D3" s="3" t="inlineStr">
        <is>
          <t>Cargo</t>
        </is>
      </c>
      <c r="E3" s="3" t="inlineStr">
        <is>
          <t>Departamento</t>
        </is>
      </c>
      <c r="F3" s="3" t="inlineStr">
        <is>
          <t>Salário-base</t>
        </is>
      </c>
      <c r="G3" s="3" t="inlineStr">
        <is>
          <t>Dias trabalhados</t>
        </is>
      </c>
      <c r="H3" s="3" t="inlineStr">
        <is>
          <t>Horas extras</t>
        </is>
      </c>
      <c r="I3" s="3" t="inlineStr">
        <is>
          <t>Valor horas extras</t>
        </is>
      </c>
      <c r="J3" s="3" t="inlineStr">
        <is>
          <t>Adicional noturno</t>
        </is>
      </c>
      <c r="K3" s="3" t="inlineStr">
        <is>
          <t>Comissões</t>
        </is>
      </c>
      <c r="L3" s="3" t="inlineStr">
        <is>
          <t>DSR</t>
        </is>
      </c>
      <c r="M3" s="3" t="inlineStr">
        <is>
          <t>Faltas/atrasos</t>
        </is>
      </c>
      <c r="N3" s="3" t="inlineStr">
        <is>
          <t>Salário bruto</t>
        </is>
      </c>
      <c r="O3" s="3" t="inlineStr">
        <is>
          <t>Dependentes</t>
        </is>
      </c>
      <c r="P3" s="3" t="inlineStr">
        <is>
          <t>Base INSS</t>
        </is>
      </c>
      <c r="Q3" s="3" t="inlineStr">
        <is>
          <t>INSS</t>
        </is>
      </c>
      <c r="R3" s="3" t="inlineStr">
        <is>
          <t>Base IRRF</t>
        </is>
      </c>
      <c r="S3" s="3" t="inlineStr">
        <is>
          <t>IRRF</t>
        </is>
      </c>
      <c r="T3" s="3" t="inlineStr">
        <is>
          <t>Vale-transporte</t>
        </is>
      </c>
      <c r="U3" s="3" t="inlineStr">
        <is>
          <t>Vale-refeição</t>
        </is>
      </c>
      <c r="V3" s="3" t="inlineStr">
        <is>
          <t>Plano de saúde</t>
        </is>
      </c>
      <c r="W3" s="3" t="inlineStr">
        <is>
          <t>Outros descontos</t>
        </is>
      </c>
      <c r="X3" s="3" t="inlineStr">
        <is>
          <t>Total de descontos</t>
        </is>
      </c>
      <c r="Y3" s="3" t="inlineStr">
        <is>
          <t>FGTS</t>
        </is>
      </c>
      <c r="Z3" s="3" t="inlineStr">
        <is>
          <t>Salário líquido</t>
        </is>
      </c>
      <c r="AA3" s="3" t="inlineStr">
        <is>
          <t>Percentual líquido sobre o bruto</t>
        </is>
      </c>
      <c r="AB3" s="3" t="inlineStr">
        <is>
          <t>Observações</t>
        </is>
      </c>
    </row>
    <row r="4">
      <c r="A4" s="4" t="n">
        <v>1001</v>
      </c>
      <c r="B4" s="11">
        <f>IF($A4="","",IFERROR(VLOOKUP($A4,'Cadastro'!$A$4:$R$103,2,FALSE),""))</f>
        <v/>
      </c>
      <c r="C4" s="12">
        <f>IF($A4="","",IFERROR(VLOOKUP($A4,'Cadastro'!$A$4:$R$103,3,FALSE),""))</f>
        <v/>
      </c>
      <c r="D4" s="11">
        <f>IF($A4="","",IFERROR(VLOOKUP($A4,'Cadastro'!$A$4:$R$103,4,FALSE),""))</f>
        <v/>
      </c>
      <c r="E4" s="11">
        <f>IF($A4="","",IFERROR(VLOOKUP($A4,'Cadastro'!$A$4:$R$103,5,FALSE),""))</f>
        <v/>
      </c>
      <c r="F4" s="13">
        <f>IF($A4="","",IFERROR(VLOOKUP($A4,'Cadastro'!$A$4:$R$103,8,FALSE),0))</f>
        <v/>
      </c>
      <c r="G4" s="14" t="n">
        <v>30</v>
      </c>
      <c r="H4" s="15" t="n">
        <v>12</v>
      </c>
      <c r="I4" s="13">
        <f>IF($A4="","",IFERROR($F4/220*$H4*1.5,0))</f>
        <v/>
      </c>
      <c r="J4" s="8" t="n">
        <v>350</v>
      </c>
      <c r="K4" s="8" t="n">
        <v>500</v>
      </c>
      <c r="L4" s="8" t="n">
        <v>180</v>
      </c>
      <c r="M4" s="8" t="n">
        <v>0</v>
      </c>
      <c r="N4" s="13">
        <f>IF($A4="","",$F4+$I4+$J4+$K4+$L4-$M4)</f>
        <v/>
      </c>
      <c r="O4" s="16">
        <f>IF($A4="","",IFERROR(VLOOKUP($A4,'Cadastro'!$A$4:$R$103,9,FALSE),0))</f>
        <v/>
      </c>
      <c r="P4" s="13">
        <f>IF($A4="","",$N4)</f>
        <v/>
      </c>
      <c r="Q4" s="13">
        <f>IF($A4="","",IFERROR($P4*VLOOKUP($A4,'Cadastro'!$A$4:$R$103,10,FALSE),0))</f>
        <v/>
      </c>
      <c r="R4" s="13">
        <f>IF($A4="","",$P4)</f>
        <v/>
      </c>
      <c r="S4" s="13">
        <f>IF($A4="","",IF($N4&gt;5000,$N4*0.15,IF($N4&gt;3000,$N4*0.075,0)))</f>
        <v/>
      </c>
      <c r="T4" s="13">
        <f>IF($A4="","",IFERROR($F4*VLOOKUP($A4,'Cadastro'!$A$4:$R$103,12,FALSE),0))</f>
        <v/>
      </c>
      <c r="U4" s="8" t="n">
        <v>650</v>
      </c>
      <c r="V4" s="8" t="n">
        <v>420</v>
      </c>
      <c r="W4" s="8" t="n">
        <v>50</v>
      </c>
      <c r="X4" s="13">
        <f>IF($A4="","",SUM($Q4,$S4:$W4))</f>
        <v/>
      </c>
      <c r="Y4" s="13">
        <f>IF($A4="","",$N4*0.08)</f>
        <v/>
      </c>
      <c r="Z4" s="13">
        <f>IF($A4="","",$N4-$X4)</f>
        <v/>
      </c>
      <c r="AA4" s="17">
        <f>IF($A4="","",IFERROR($Z4/$N4,0))</f>
        <v/>
      </c>
      <c r="AB4" s="5" t="inlineStr">
        <is>
          <t>Horas extras aprovadas pelo gestor</t>
        </is>
      </c>
    </row>
    <row r="5">
      <c r="A5" s="4" t="n">
        <v>1002</v>
      </c>
      <c r="B5" s="18">
        <f>IF($A5="","",IFERROR(VLOOKUP($A5,'Cadastro'!$A$4:$R$103,2,FALSE),""))</f>
        <v/>
      </c>
      <c r="C5" s="19">
        <f>IF($A5="","",IFERROR(VLOOKUP($A5,'Cadastro'!$A$4:$R$103,3,FALSE),""))</f>
        <v/>
      </c>
      <c r="D5" s="18">
        <f>IF($A5="","",IFERROR(VLOOKUP($A5,'Cadastro'!$A$4:$R$103,4,FALSE),""))</f>
        <v/>
      </c>
      <c r="E5" s="18">
        <f>IF($A5="","",IFERROR(VLOOKUP($A5,'Cadastro'!$A$4:$R$103,5,FALSE),""))</f>
        <v/>
      </c>
      <c r="F5" s="20">
        <f>IF($A5="","",IFERROR(VLOOKUP($A5,'Cadastro'!$A$4:$R$103,8,FALSE),0))</f>
        <v/>
      </c>
      <c r="G5" s="14" t="n">
        <v>30</v>
      </c>
      <c r="H5" s="15" t="n">
        <v>6</v>
      </c>
      <c r="I5" s="20">
        <f>IF($A5="","",IFERROR($F5/220*$H5*1.5,0))</f>
        <v/>
      </c>
      <c r="J5" s="8" t="n">
        <v>120</v>
      </c>
      <c r="K5" s="8" t="n">
        <v>250</v>
      </c>
      <c r="L5" s="8" t="n">
        <v>90</v>
      </c>
      <c r="M5" s="8" t="n">
        <v>0</v>
      </c>
      <c r="N5" s="20">
        <f>IF($A5="","",$F5+$I5+$J5+$K5+$L5-$M5)</f>
        <v/>
      </c>
      <c r="O5" s="21">
        <f>IF($A5="","",IFERROR(VLOOKUP($A5,'Cadastro'!$A$4:$R$103,9,FALSE),0))</f>
        <v/>
      </c>
      <c r="P5" s="20">
        <f>IF($A5="","",$N5)</f>
        <v/>
      </c>
      <c r="Q5" s="20">
        <f>IF($A5="","",IFERROR($P5*VLOOKUP($A5,'Cadastro'!$A$4:$R$103,10,FALSE),0))</f>
        <v/>
      </c>
      <c r="R5" s="20">
        <f>IF($A5="","",$P5)</f>
        <v/>
      </c>
      <c r="S5" s="20">
        <f>IF($A5="","",IF($N5&gt;5000,$N5*0.15,IF($N5&gt;3000,$N5*0.075,0)))</f>
        <v/>
      </c>
      <c r="T5" s="20">
        <f>IF($A5="","",IFERROR($F5*VLOOKUP($A5,'Cadastro'!$A$4:$R$103,12,FALSE),0))</f>
        <v/>
      </c>
      <c r="U5" s="8" t="n">
        <v>620</v>
      </c>
      <c r="V5" s="8" t="n">
        <v>380</v>
      </c>
      <c r="W5" s="8" t="n">
        <v>0</v>
      </c>
      <c r="X5" s="20">
        <f>IF($A5="","",SUM($Q5,$S5:$W5))</f>
        <v/>
      </c>
      <c r="Y5" s="20">
        <f>IF($A5="","",$N5*0.08)</f>
        <v/>
      </c>
      <c r="Z5" s="20">
        <f>IF($A5="","",$N5-$X5)</f>
        <v/>
      </c>
      <c r="AA5" s="22">
        <f>IF($A5="","",IFERROR($Z5/$N5,0))</f>
        <v/>
      </c>
      <c r="AB5" s="5" t="inlineStr">
        <is>
          <t>Competência regular</t>
        </is>
      </c>
    </row>
    <row r="6">
      <c r="A6" s="4" t="n">
        <v>1003</v>
      </c>
      <c r="B6" s="11">
        <f>IF($A6="","",IFERROR(VLOOKUP($A6,'Cadastro'!$A$4:$R$103,2,FALSE),""))</f>
        <v/>
      </c>
      <c r="C6" s="12">
        <f>IF($A6="","",IFERROR(VLOOKUP($A6,'Cadastro'!$A$4:$R$103,3,FALSE),""))</f>
        <v/>
      </c>
      <c r="D6" s="11">
        <f>IF($A6="","",IFERROR(VLOOKUP($A6,'Cadastro'!$A$4:$R$103,4,FALSE),""))</f>
        <v/>
      </c>
      <c r="E6" s="11">
        <f>IF($A6="","",IFERROR(VLOOKUP($A6,'Cadastro'!$A$4:$R$103,5,FALSE),""))</f>
        <v/>
      </c>
      <c r="F6" s="13">
        <f>IF($A6="","",IFERROR(VLOOKUP($A6,'Cadastro'!$A$4:$R$103,8,FALSE),0))</f>
        <v/>
      </c>
      <c r="G6" s="14" t="n">
        <v>29</v>
      </c>
      <c r="H6" s="15" t="n">
        <v>4</v>
      </c>
      <c r="I6" s="13">
        <f>IF($A6="","",IFERROR($F6/220*$H6*1.5,0))</f>
        <v/>
      </c>
      <c r="J6" s="8" t="n">
        <v>80</v>
      </c>
      <c r="K6" s="8" t="n">
        <v>0</v>
      </c>
      <c r="L6" s="8" t="n">
        <v>65</v>
      </c>
      <c r="M6" s="8" t="n">
        <v>160</v>
      </c>
      <c r="N6" s="13">
        <f>IF($A6="","",$F6+$I6+$J6+$K6+$L6-$M6)</f>
        <v/>
      </c>
      <c r="O6" s="16">
        <f>IF($A6="","",IFERROR(VLOOKUP($A6,'Cadastro'!$A$4:$R$103,9,FALSE),0))</f>
        <v/>
      </c>
      <c r="P6" s="13">
        <f>IF($A6="","",$N6)</f>
        <v/>
      </c>
      <c r="Q6" s="13">
        <f>IF($A6="","",IFERROR($P6*VLOOKUP($A6,'Cadastro'!$A$4:$R$103,10,FALSE),0))</f>
        <v/>
      </c>
      <c r="R6" s="13">
        <f>IF($A6="","",$P6)</f>
        <v/>
      </c>
      <c r="S6" s="13">
        <f>IF($A6="","",IF($N6&gt;5000,$N6*0.15,IF($N6&gt;3000,$N6*0.075,0)))</f>
        <v/>
      </c>
      <c r="T6" s="13">
        <f>IF($A6="","",IFERROR($F6*VLOOKUP($A6,'Cadastro'!$A$4:$R$103,12,FALSE),0))</f>
        <v/>
      </c>
      <c r="U6" s="8" t="n">
        <v>520</v>
      </c>
      <c r="V6" s="8" t="n">
        <v>260</v>
      </c>
      <c r="W6" s="8" t="n">
        <v>0</v>
      </c>
      <c r="X6" s="13">
        <f>IF($A6="","",SUM($Q6,$S6:$W6))</f>
        <v/>
      </c>
      <c r="Y6" s="13">
        <f>IF($A6="","",$N6*0.08)</f>
        <v/>
      </c>
      <c r="Z6" s="13">
        <f>IF($A6="","",$N6-$X6)</f>
        <v/>
      </c>
      <c r="AA6" s="17">
        <f>IF($A6="","",IFERROR($Z6/$N6,0))</f>
        <v/>
      </c>
      <c r="AB6" s="5" t="inlineStr">
        <is>
          <t>Desconto por faltas conferido</t>
        </is>
      </c>
    </row>
    <row r="7">
      <c r="A7" s="4" t="n">
        <v>1004</v>
      </c>
      <c r="B7" s="18">
        <f>IF($A7="","",IFERROR(VLOOKUP($A7,'Cadastro'!$A$4:$R$103,2,FALSE),""))</f>
        <v/>
      </c>
      <c r="C7" s="19">
        <f>IF($A7="","",IFERROR(VLOOKUP($A7,'Cadastro'!$A$4:$R$103,3,FALSE),""))</f>
        <v/>
      </c>
      <c r="D7" s="18">
        <f>IF($A7="","",IFERROR(VLOOKUP($A7,'Cadastro'!$A$4:$R$103,4,FALSE),""))</f>
        <v/>
      </c>
      <c r="E7" s="18">
        <f>IF($A7="","",IFERROR(VLOOKUP($A7,'Cadastro'!$A$4:$R$103,5,FALSE),""))</f>
        <v/>
      </c>
      <c r="F7" s="20">
        <f>IF($A7="","",IFERROR(VLOOKUP($A7,'Cadastro'!$A$4:$R$103,8,FALSE),0))</f>
        <v/>
      </c>
      <c r="G7" s="14" t="n">
        <v>30</v>
      </c>
      <c r="H7" s="15" t="n">
        <v>10</v>
      </c>
      <c r="I7" s="20">
        <f>IF($A7="","",IFERROR($F7/220*$H7*1.5,0))</f>
        <v/>
      </c>
      <c r="J7" s="8" t="n">
        <v>150</v>
      </c>
      <c r="K7" s="8" t="n">
        <v>120</v>
      </c>
      <c r="L7" s="8" t="n">
        <v>110</v>
      </c>
      <c r="M7" s="8" t="n">
        <v>0</v>
      </c>
      <c r="N7" s="20">
        <f>IF($A7="","",$F7+$I7+$J7+$K7+$L7-$M7)</f>
        <v/>
      </c>
      <c r="O7" s="21">
        <f>IF($A7="","",IFERROR(VLOOKUP($A7,'Cadastro'!$A$4:$R$103,9,FALSE),0))</f>
        <v/>
      </c>
      <c r="P7" s="20">
        <f>IF($A7="","",$N7)</f>
        <v/>
      </c>
      <c r="Q7" s="20">
        <f>IF($A7="","",IFERROR($P7*VLOOKUP($A7,'Cadastro'!$A$4:$R$103,10,FALSE),0))</f>
        <v/>
      </c>
      <c r="R7" s="20">
        <f>IF($A7="","",$P7)</f>
        <v/>
      </c>
      <c r="S7" s="20">
        <f>IF($A7="","",IF($N7&gt;5000,$N7*0.15,IF($N7&gt;3000,$N7*0.075,0)))</f>
        <v/>
      </c>
      <c r="T7" s="20">
        <f>IF($A7="","",IFERROR($F7*VLOOKUP($A7,'Cadastro'!$A$4:$R$103,12,FALSE),0))</f>
        <v/>
      </c>
      <c r="U7" s="8" t="n">
        <v>600</v>
      </c>
      <c r="V7" s="8" t="n">
        <v>340</v>
      </c>
      <c r="W7" s="8" t="n">
        <v>35</v>
      </c>
      <c r="X7" s="20">
        <f>IF($A7="","",SUM($Q7,$S7:$W7))</f>
        <v/>
      </c>
      <c r="Y7" s="20">
        <f>IF($A7="","",$N7*0.08)</f>
        <v/>
      </c>
      <c r="Z7" s="20">
        <f>IF($A7="","",$N7-$X7)</f>
        <v/>
      </c>
      <c r="AA7" s="22">
        <f>IF($A7="","",IFERROR($Z7/$N7,0))</f>
        <v/>
      </c>
      <c r="AB7" s="5" t="inlineStr">
        <is>
          <t>Treinamento interno</t>
        </is>
      </c>
    </row>
    <row r="8">
      <c r="A8" s="4" t="n">
        <v>1005</v>
      </c>
      <c r="B8" s="11">
        <f>IF($A8="","",IFERROR(VLOOKUP($A8,'Cadastro'!$A$4:$R$103,2,FALSE),""))</f>
        <v/>
      </c>
      <c r="C8" s="12">
        <f>IF($A8="","",IFERROR(VLOOKUP($A8,'Cadastro'!$A$4:$R$103,3,FALSE),""))</f>
        <v/>
      </c>
      <c r="D8" s="11">
        <f>IF($A8="","",IFERROR(VLOOKUP($A8,'Cadastro'!$A$4:$R$103,4,FALSE),""))</f>
        <v/>
      </c>
      <c r="E8" s="11">
        <f>IF($A8="","",IFERROR(VLOOKUP($A8,'Cadastro'!$A$4:$R$103,5,FALSE),""))</f>
        <v/>
      </c>
      <c r="F8" s="13">
        <f>IF($A8="","",IFERROR(VLOOKUP($A8,'Cadastro'!$A$4:$R$103,8,FALSE),0))</f>
        <v/>
      </c>
      <c r="G8" s="14" t="n">
        <v>30</v>
      </c>
      <c r="H8" s="15" t="n">
        <v>18</v>
      </c>
      <c r="I8" s="13">
        <f>IF($A8="","",IFERROR($F8/220*$H8*1.5,0))</f>
        <v/>
      </c>
      <c r="J8" s="8" t="n">
        <v>200</v>
      </c>
      <c r="K8" s="8" t="n">
        <v>0</v>
      </c>
      <c r="L8" s="8" t="n">
        <v>950</v>
      </c>
      <c r="M8" s="8" t="n">
        <v>0</v>
      </c>
      <c r="N8" s="13">
        <f>IF($A8="","",$F8+$I8+$J8+$K8+$L8-$M8)</f>
        <v/>
      </c>
      <c r="O8" s="16">
        <f>IF($A8="","",IFERROR(VLOOKUP($A8,'Cadastro'!$A$4:$R$103,9,FALSE),0))</f>
        <v/>
      </c>
      <c r="P8" s="13">
        <f>IF($A8="","",$N8)</f>
        <v/>
      </c>
      <c r="Q8" s="13">
        <f>IF($A8="","",IFERROR($P8*VLOOKUP($A8,'Cadastro'!$A$4:$R$103,10,FALSE),0))</f>
        <v/>
      </c>
      <c r="R8" s="13">
        <f>IF($A8="","",$P8)</f>
        <v/>
      </c>
      <c r="S8" s="13">
        <f>IF($A8="","",IF($N8&gt;5000,$N8*0.15,IF($N8&gt;3000,$N8*0.075,0)))</f>
        <v/>
      </c>
      <c r="T8" s="13">
        <f>IF($A8="","",IFERROR($F8*VLOOKUP($A8,'Cadastro'!$A$4:$R$103,12,FALSE),0))</f>
        <v/>
      </c>
      <c r="U8" s="8" t="n">
        <v>680</v>
      </c>
      <c r="V8" s="8" t="n">
        <v>300</v>
      </c>
      <c r="W8" s="8" t="n">
        <v>120</v>
      </c>
      <c r="X8" s="13">
        <f>IF($A8="","",SUM($Q8,$S8:$W8))</f>
        <v/>
      </c>
      <c r="Y8" s="13">
        <f>IF($A8="","",$N8*0.08)</f>
        <v/>
      </c>
      <c r="Z8" s="13">
        <f>IF($A8="","",$N8-$X8)</f>
        <v/>
      </c>
      <c r="AA8" s="17">
        <f>IF($A8="","",IFERROR($Z8/$N8,0))</f>
        <v/>
      </c>
      <c r="AB8" s="5" t="inlineStr">
        <is>
          <t>Comissão comercial validada</t>
        </is>
      </c>
    </row>
    <row r="9">
      <c r="A9" s="4" t="n">
        <v>1006</v>
      </c>
      <c r="B9" s="18">
        <f>IF($A9="","",IFERROR(VLOOKUP($A9,'Cadastro'!$A$4:$R$103,2,FALSE),""))</f>
        <v/>
      </c>
      <c r="C9" s="19">
        <f>IF($A9="","",IFERROR(VLOOKUP($A9,'Cadastro'!$A$4:$R$103,3,FALSE),""))</f>
        <v/>
      </c>
      <c r="D9" s="18">
        <f>IF($A9="","",IFERROR(VLOOKUP($A9,'Cadastro'!$A$4:$R$103,4,FALSE),""))</f>
        <v/>
      </c>
      <c r="E9" s="18">
        <f>IF($A9="","",IFERROR(VLOOKUP($A9,'Cadastro'!$A$4:$R$103,5,FALSE),""))</f>
        <v/>
      </c>
      <c r="F9" s="20">
        <f>IF($A9="","",IFERROR(VLOOKUP($A9,'Cadastro'!$A$4:$R$103,8,FALSE),0))</f>
        <v/>
      </c>
      <c r="G9" s="14" t="n">
        <v>30</v>
      </c>
      <c r="H9" s="15" t="n">
        <v>3</v>
      </c>
      <c r="I9" s="20">
        <f>IF($A9="","",IFERROR($F9/220*$H9*1.5,0))</f>
        <v/>
      </c>
      <c r="J9" s="8" t="n">
        <v>180</v>
      </c>
      <c r="K9" s="8" t="n">
        <v>300</v>
      </c>
      <c r="L9" s="8" t="n">
        <v>0</v>
      </c>
      <c r="M9" s="8" t="n">
        <v>0</v>
      </c>
      <c r="N9" s="20">
        <f>IF($A9="","",$F9+$I9+$J9+$K9+$L9-$M9)</f>
        <v/>
      </c>
      <c r="O9" s="21">
        <f>IF($A9="","",IFERROR(VLOOKUP($A9,'Cadastro'!$A$4:$R$103,9,FALSE),0))</f>
        <v/>
      </c>
      <c r="P9" s="20">
        <f>IF($A9="","",$N9)</f>
        <v/>
      </c>
      <c r="Q9" s="20">
        <f>IF($A9="","",IFERROR($P9*VLOOKUP($A9,'Cadastro'!$A$4:$R$103,10,FALSE),0))</f>
        <v/>
      </c>
      <c r="R9" s="20">
        <f>IF($A9="","",$P9)</f>
        <v/>
      </c>
      <c r="S9" s="20">
        <f>IF($A9="","",IF($N9&gt;5000,$N9*0.15,IF($N9&gt;3000,$N9*0.075,0)))</f>
        <v/>
      </c>
      <c r="T9" s="20">
        <f>IF($A9="","",IFERROR($F9*VLOOKUP($A9,'Cadastro'!$A$4:$R$103,12,FALSE),0))</f>
        <v/>
      </c>
      <c r="U9" s="8" t="n">
        <v>640</v>
      </c>
      <c r="V9" s="8" t="n">
        <v>450</v>
      </c>
      <c r="W9" s="8" t="n">
        <v>0</v>
      </c>
      <c r="X9" s="20">
        <f>IF($A9="","",SUM($Q9,$S9:$W9))</f>
        <v/>
      </c>
      <c r="Y9" s="20">
        <f>IF($A9="","",$N9*0.08)</f>
        <v/>
      </c>
      <c r="Z9" s="20">
        <f>IF($A9="","",$N9-$X9)</f>
        <v/>
      </c>
      <c r="AA9" s="22">
        <f>IF($A9="","",IFERROR($Z9/$N9,0))</f>
        <v/>
      </c>
      <c r="AB9" s="5" t="inlineStr">
        <is>
          <t>Plantão jurídico</t>
        </is>
      </c>
    </row>
    <row r="10">
      <c r="A10" s="4" t="n">
        <v>1007</v>
      </c>
      <c r="B10" s="11">
        <f>IF($A10="","",IFERROR(VLOOKUP($A10,'Cadastro'!$A$4:$R$103,2,FALSE),""))</f>
        <v/>
      </c>
      <c r="C10" s="12">
        <f>IF($A10="","",IFERROR(VLOOKUP($A10,'Cadastro'!$A$4:$R$103,3,FALSE),""))</f>
        <v/>
      </c>
      <c r="D10" s="11">
        <f>IF($A10="","",IFERROR(VLOOKUP($A10,'Cadastro'!$A$4:$R$103,4,FALSE),""))</f>
        <v/>
      </c>
      <c r="E10" s="11">
        <f>IF($A10="","",IFERROR(VLOOKUP($A10,'Cadastro'!$A$4:$R$103,5,FALSE),""))</f>
        <v/>
      </c>
      <c r="F10" s="13">
        <f>IF($A10="","",IFERROR(VLOOKUP($A10,'Cadastro'!$A$4:$R$103,8,FALSE),0))</f>
        <v/>
      </c>
      <c r="G10" s="14" t="n">
        <v>30</v>
      </c>
      <c r="H10" s="15" t="n">
        <v>14</v>
      </c>
      <c r="I10" s="13">
        <f>IF($A10="","",IFERROR($F10/220*$H10*1.5,0))</f>
        <v/>
      </c>
      <c r="J10" s="8" t="n">
        <v>420</v>
      </c>
      <c r="K10" s="8" t="n">
        <v>250</v>
      </c>
      <c r="L10" s="8" t="n">
        <v>320</v>
      </c>
      <c r="M10" s="8" t="n">
        <v>0</v>
      </c>
      <c r="N10" s="13">
        <f>IF($A10="","",$F10+$I10+$J10+$K10+$L10-$M10)</f>
        <v/>
      </c>
      <c r="O10" s="16">
        <f>IF($A10="","",IFERROR(VLOOKUP($A10,'Cadastro'!$A$4:$R$103,9,FALSE),0))</f>
        <v/>
      </c>
      <c r="P10" s="13">
        <f>IF($A10="","",$N10)</f>
        <v/>
      </c>
      <c r="Q10" s="13">
        <f>IF($A10="","",IFERROR($P10*VLOOKUP($A10,'Cadastro'!$A$4:$R$103,10,FALSE),0))</f>
        <v/>
      </c>
      <c r="R10" s="13">
        <f>IF($A10="","",$P10)</f>
        <v/>
      </c>
      <c r="S10" s="13">
        <f>IF($A10="","",IF($N10&gt;5000,$N10*0.15,IF($N10&gt;3000,$N10*0.075,0)))</f>
        <v/>
      </c>
      <c r="T10" s="13">
        <f>IF($A10="","",IFERROR($F10*VLOOKUP($A10,'Cadastro'!$A$4:$R$103,12,FALSE),0))</f>
        <v/>
      </c>
      <c r="U10" s="8" t="n">
        <v>650</v>
      </c>
      <c r="V10" s="8" t="n">
        <v>410</v>
      </c>
      <c r="W10" s="8" t="n">
        <v>80</v>
      </c>
      <c r="X10" s="13">
        <f>IF($A10="","",SUM($Q10,$S10:$W10))</f>
        <v/>
      </c>
      <c r="Y10" s="13">
        <f>IF($A10="","",$N10*0.08)</f>
        <v/>
      </c>
      <c r="Z10" s="13">
        <f>IF($A10="","",$N10-$X10)</f>
        <v/>
      </c>
      <c r="AA10" s="17">
        <f>IF($A10="","",IFERROR($Z10/$N10,0))</f>
        <v/>
      </c>
      <c r="AB10" s="5" t="inlineStr">
        <is>
          <t>Projeto crítico entregue</t>
        </is>
      </c>
    </row>
    <row r="11">
      <c r="A11" s="4" t="n">
        <v>1008</v>
      </c>
      <c r="B11" s="18">
        <f>IF($A11="","",IFERROR(VLOOKUP($A11,'Cadastro'!$A$4:$R$103,2,FALSE),""))</f>
        <v/>
      </c>
      <c r="C11" s="19">
        <f>IF($A11="","",IFERROR(VLOOKUP($A11,'Cadastro'!$A$4:$R$103,3,FALSE),""))</f>
        <v/>
      </c>
      <c r="D11" s="18">
        <f>IF($A11="","",IFERROR(VLOOKUP($A11,'Cadastro'!$A$4:$R$103,4,FALSE),""))</f>
        <v/>
      </c>
      <c r="E11" s="18">
        <f>IF($A11="","",IFERROR(VLOOKUP($A11,'Cadastro'!$A$4:$R$103,5,FALSE),""))</f>
        <v/>
      </c>
      <c r="F11" s="20">
        <f>IF($A11="","",IFERROR(VLOOKUP($A11,'Cadastro'!$A$4:$R$103,8,FALSE),0))</f>
        <v/>
      </c>
      <c r="G11" s="14" t="n">
        <v>30</v>
      </c>
      <c r="H11" s="15" t="n">
        <v>5</v>
      </c>
      <c r="I11" s="20">
        <f>IF($A11="","",IFERROR($F11/220*$H11*1.5,0))</f>
        <v/>
      </c>
      <c r="J11" s="8" t="n">
        <v>100</v>
      </c>
      <c r="K11" s="8" t="n">
        <v>180</v>
      </c>
      <c r="L11" s="8" t="n">
        <v>240</v>
      </c>
      <c r="M11" s="8" t="n">
        <v>0</v>
      </c>
      <c r="N11" s="20">
        <f>IF($A11="","",$F11+$I11+$J11+$K11+$L11-$M11)</f>
        <v/>
      </c>
      <c r="O11" s="21">
        <f>IF($A11="","",IFERROR(VLOOKUP($A11,'Cadastro'!$A$4:$R$103,9,FALSE),0))</f>
        <v/>
      </c>
      <c r="P11" s="20">
        <f>IF($A11="","",$N11)</f>
        <v/>
      </c>
      <c r="Q11" s="20">
        <f>IF($A11="","",IFERROR($P11*VLOOKUP($A11,'Cadastro'!$A$4:$R$103,10,FALSE),0))</f>
        <v/>
      </c>
      <c r="R11" s="20">
        <f>IF($A11="","",$P11)</f>
        <v/>
      </c>
      <c r="S11" s="20">
        <f>IF($A11="","",IF($N11&gt;5000,$N11*0.15,IF($N11&gt;3000,$N11*0.075,0)))</f>
        <v/>
      </c>
      <c r="T11" s="20">
        <f>IF($A11="","",IFERROR($F11*VLOOKUP($A11,'Cadastro'!$A$4:$R$103,12,FALSE),0))</f>
        <v/>
      </c>
      <c r="U11" s="8" t="n">
        <v>580</v>
      </c>
      <c r="V11" s="8" t="n">
        <v>290</v>
      </c>
      <c r="W11" s="8" t="n">
        <v>0</v>
      </c>
      <c r="X11" s="20">
        <f>IF($A11="","",SUM($Q11,$S11:$W11))</f>
        <v/>
      </c>
      <c r="Y11" s="20">
        <f>IF($A11="","",$N11*0.08)</f>
        <v/>
      </c>
      <c r="Z11" s="20">
        <f>IF($A11="","",$N11-$X11)</f>
        <v/>
      </c>
      <c r="AA11" s="22">
        <f>IF($A11="","",IFERROR($Z11/$N11,0))</f>
        <v/>
      </c>
      <c r="AB11" s="5" t="inlineStr">
        <is>
          <t>Campanha de agosto</t>
        </is>
      </c>
    </row>
    <row r="12">
      <c r="A12" s="4" t="n">
        <v>1009</v>
      </c>
      <c r="B12" s="11">
        <f>IF($A12="","",IFERROR(VLOOKUP($A12,'Cadastro'!$A$4:$R$103,2,FALSE),""))</f>
        <v/>
      </c>
      <c r="C12" s="12">
        <f>IF($A12="","",IFERROR(VLOOKUP($A12,'Cadastro'!$A$4:$R$103,3,FALSE),""))</f>
        <v/>
      </c>
      <c r="D12" s="11">
        <f>IF($A12="","",IFERROR(VLOOKUP($A12,'Cadastro'!$A$4:$R$103,4,FALSE),""))</f>
        <v/>
      </c>
      <c r="E12" s="11">
        <f>IF($A12="","",IFERROR(VLOOKUP($A12,'Cadastro'!$A$4:$R$103,5,FALSE),""))</f>
        <v/>
      </c>
      <c r="F12" s="13">
        <f>IF($A12="","",IFERROR(VLOOKUP($A12,'Cadastro'!$A$4:$R$103,8,FALSE),0))</f>
        <v/>
      </c>
      <c r="G12" s="14" t="n">
        <v>28</v>
      </c>
      <c r="H12" s="15" t="n">
        <v>2</v>
      </c>
      <c r="I12" s="13">
        <f>IF($A12="","",IFERROR($F12/220*$H12*1.5,0))</f>
        <v/>
      </c>
      <c r="J12" s="8" t="n">
        <v>0</v>
      </c>
      <c r="K12" s="8" t="n">
        <v>0</v>
      </c>
      <c r="L12" s="8" t="n">
        <v>120</v>
      </c>
      <c r="M12" s="8" t="n">
        <v>250</v>
      </c>
      <c r="N12" s="13">
        <f>IF($A12="","",$F12+$I12+$J12+$K12+$L12-$M12)</f>
        <v/>
      </c>
      <c r="O12" s="16">
        <f>IF($A12="","",IFERROR(VLOOKUP($A12,'Cadastro'!$A$4:$R$103,9,FALSE),0))</f>
        <v/>
      </c>
      <c r="P12" s="13">
        <f>IF($A12="","",$N12)</f>
        <v/>
      </c>
      <c r="Q12" s="13">
        <f>IF($A12="","",IFERROR($P12*VLOOKUP($A12,'Cadastro'!$A$4:$R$103,10,FALSE),0))</f>
        <v/>
      </c>
      <c r="R12" s="13">
        <f>IF($A12="","",$P12)</f>
        <v/>
      </c>
      <c r="S12" s="13">
        <f>IF($A12="","",IF($N12&gt;5000,$N12*0.15,IF($N12&gt;3000,$N12*0.075,0)))</f>
        <v/>
      </c>
      <c r="T12" s="13">
        <f>IF($A12="","",IFERROR($F12*VLOOKUP($A12,'Cadastro'!$A$4:$R$103,12,FALSE),0))</f>
        <v/>
      </c>
      <c r="U12" s="8" t="n">
        <v>500</v>
      </c>
      <c r="V12" s="8" t="n">
        <v>240</v>
      </c>
      <c r="W12" s="8" t="n">
        <v>0</v>
      </c>
      <c r="X12" s="13">
        <f>IF($A12="","",SUM($Q12,$S12:$W12))</f>
        <v/>
      </c>
      <c r="Y12" s="13">
        <f>IF($A12="","",$N12*0.08)</f>
        <v/>
      </c>
      <c r="Z12" s="13">
        <f>IF($A12="","",$N12-$X12)</f>
        <v/>
      </c>
      <c r="AA12" s="17">
        <f>IF($A12="","",IFERROR($Z12/$N12,0))</f>
        <v/>
      </c>
      <c r="AB12" s="5" t="inlineStr">
        <is>
          <t>Atrasos apontados</t>
        </is>
      </c>
    </row>
    <row r="13">
      <c r="A13" s="4" t="n">
        <v>1010</v>
      </c>
      <c r="B13" s="18">
        <f>IF($A13="","",IFERROR(VLOOKUP($A13,'Cadastro'!$A$4:$R$103,2,FALSE),""))</f>
        <v/>
      </c>
      <c r="C13" s="19">
        <f>IF($A13="","",IFERROR(VLOOKUP($A13,'Cadastro'!$A$4:$R$103,3,FALSE),""))</f>
        <v/>
      </c>
      <c r="D13" s="18">
        <f>IF($A13="","",IFERROR(VLOOKUP($A13,'Cadastro'!$A$4:$R$103,4,FALSE),""))</f>
        <v/>
      </c>
      <c r="E13" s="18">
        <f>IF($A13="","",IFERROR(VLOOKUP($A13,'Cadastro'!$A$4:$R$103,5,FALSE),""))</f>
        <v/>
      </c>
      <c r="F13" s="20">
        <f>IF($A13="","",IFERROR(VLOOKUP($A13,'Cadastro'!$A$4:$R$103,8,FALSE),0))</f>
        <v/>
      </c>
      <c r="G13" s="14" t="n">
        <v>30</v>
      </c>
      <c r="H13" s="15" t="n">
        <v>8</v>
      </c>
      <c r="I13" s="20">
        <f>IF($A13="","",IFERROR($F13/220*$H13*1.5,0))</f>
        <v/>
      </c>
      <c r="J13" s="8" t="n">
        <v>130</v>
      </c>
      <c r="K13" s="8" t="n">
        <v>150</v>
      </c>
      <c r="L13" s="8" t="n">
        <v>95</v>
      </c>
      <c r="M13" s="8" t="n">
        <v>0</v>
      </c>
      <c r="N13" s="20">
        <f>IF($A13="","",$F13+$I13+$J13+$K13+$L13-$M13)</f>
        <v/>
      </c>
      <c r="O13" s="21">
        <f>IF($A13="","",IFERROR(VLOOKUP($A13,'Cadastro'!$A$4:$R$103,9,FALSE),0))</f>
        <v/>
      </c>
      <c r="P13" s="20">
        <f>IF($A13="","",$N13)</f>
        <v/>
      </c>
      <c r="Q13" s="20">
        <f>IF($A13="","",IFERROR($P13*VLOOKUP($A13,'Cadastro'!$A$4:$R$103,10,FALSE),0))</f>
        <v/>
      </c>
      <c r="R13" s="20">
        <f>IF($A13="","",$P13)</f>
        <v/>
      </c>
      <c r="S13" s="20">
        <f>IF($A13="","",IF($N13&gt;5000,$N13*0.15,IF($N13&gt;3000,$N13*0.075,0)))</f>
        <v/>
      </c>
      <c r="T13" s="20">
        <f>IF($A13="","",IFERROR($F13*VLOOKUP($A13,'Cadastro'!$A$4:$R$103,12,FALSE),0))</f>
        <v/>
      </c>
      <c r="U13" s="8" t="n">
        <v>620</v>
      </c>
      <c r="V13" s="8" t="n">
        <v>360</v>
      </c>
      <c r="W13" s="8" t="n">
        <v>40</v>
      </c>
      <c r="X13" s="20">
        <f>IF($A13="","",SUM($Q13,$S13:$W13))</f>
        <v/>
      </c>
      <c r="Y13" s="20">
        <f>IF($A13="","",$N13*0.08)</f>
        <v/>
      </c>
      <c r="Z13" s="20">
        <f>IF($A13="","",$N13-$X13)</f>
        <v/>
      </c>
      <c r="AA13" s="22">
        <f>IF($A13="","",IFERROR($Z13/$N13,0))</f>
        <v/>
      </c>
      <c r="AB13" s="5" t="inlineStr">
        <is>
          <t>Fechamento financeiro</t>
        </is>
      </c>
    </row>
    <row r="14">
      <c r="A14" s="4" t="n"/>
      <c r="B14" s="11">
        <f>IF($A14="","",IFERROR(VLOOKUP($A14,'Cadastro'!$A$4:$R$103,2,FALSE),""))</f>
        <v/>
      </c>
      <c r="C14" s="12">
        <f>IF($A14="","",IFERROR(VLOOKUP($A14,'Cadastro'!$A$4:$R$103,3,FALSE),""))</f>
        <v/>
      </c>
      <c r="D14" s="11">
        <f>IF($A14="","",IFERROR(VLOOKUP($A14,'Cadastro'!$A$4:$R$103,4,FALSE),""))</f>
        <v/>
      </c>
      <c r="E14" s="11">
        <f>IF($A14="","",IFERROR(VLOOKUP($A14,'Cadastro'!$A$4:$R$103,5,FALSE),""))</f>
        <v/>
      </c>
      <c r="F14" s="13">
        <f>IF($A14="","",IFERROR(VLOOKUP($A14,'Cadastro'!$A$4:$R$103,8,FALSE),0))</f>
        <v/>
      </c>
      <c r="G14" s="14" t="n"/>
      <c r="H14" s="15" t="n"/>
      <c r="I14" s="13">
        <f>IF($A14="","",IFERROR($F14/220*$H14*1.5,0))</f>
        <v/>
      </c>
      <c r="J14" s="8" t="n"/>
      <c r="K14" s="8" t="n"/>
      <c r="L14" s="8" t="n"/>
      <c r="M14" s="8" t="n"/>
      <c r="N14" s="13">
        <f>IF($A14="","",$F14+$I14+$J14+$K14+$L14-$M14)</f>
        <v/>
      </c>
      <c r="O14" s="16">
        <f>IF($A14="","",IFERROR(VLOOKUP($A14,'Cadastro'!$A$4:$R$103,9,FALSE),0))</f>
        <v/>
      </c>
      <c r="P14" s="13">
        <f>IF($A14="","",$N14)</f>
        <v/>
      </c>
      <c r="Q14" s="13">
        <f>IF($A14="","",IFERROR($P14*VLOOKUP($A14,'Cadastro'!$A$4:$R$103,10,FALSE),0))</f>
        <v/>
      </c>
      <c r="R14" s="13">
        <f>IF($A14="","",$P14)</f>
        <v/>
      </c>
      <c r="S14" s="13">
        <f>IF($A14="","",IF($N14&gt;5000,$N14*0.15,IF($N14&gt;3000,$N14*0.075,0)))</f>
        <v/>
      </c>
      <c r="T14" s="13">
        <f>IF($A14="","",IFERROR($F14*VLOOKUP($A14,'Cadastro'!$A$4:$R$103,12,FALSE),0))</f>
        <v/>
      </c>
      <c r="U14" s="8" t="n"/>
      <c r="V14" s="8" t="n"/>
      <c r="W14" s="8" t="n"/>
      <c r="X14" s="13">
        <f>IF($A14="","",SUM($Q14,$S14:$W14))</f>
        <v/>
      </c>
      <c r="Y14" s="13">
        <f>IF($A14="","",$N14*0.08)</f>
        <v/>
      </c>
      <c r="Z14" s="13">
        <f>IF($A14="","",$N14-$X14)</f>
        <v/>
      </c>
      <c r="AA14" s="17">
        <f>IF($A14="","",IFERROR($Z14/$N14,0))</f>
        <v/>
      </c>
      <c r="AB14" s="5" t="n"/>
    </row>
    <row r="15">
      <c r="A15" s="4" t="n"/>
      <c r="B15" s="18">
        <f>IF($A15="","",IFERROR(VLOOKUP($A15,'Cadastro'!$A$4:$R$103,2,FALSE),""))</f>
        <v/>
      </c>
      <c r="C15" s="19">
        <f>IF($A15="","",IFERROR(VLOOKUP($A15,'Cadastro'!$A$4:$R$103,3,FALSE),""))</f>
        <v/>
      </c>
      <c r="D15" s="18">
        <f>IF($A15="","",IFERROR(VLOOKUP($A15,'Cadastro'!$A$4:$R$103,4,FALSE),""))</f>
        <v/>
      </c>
      <c r="E15" s="18">
        <f>IF($A15="","",IFERROR(VLOOKUP($A15,'Cadastro'!$A$4:$R$103,5,FALSE),""))</f>
        <v/>
      </c>
      <c r="F15" s="20">
        <f>IF($A15="","",IFERROR(VLOOKUP($A15,'Cadastro'!$A$4:$R$103,8,FALSE),0))</f>
        <v/>
      </c>
      <c r="G15" s="14" t="n"/>
      <c r="H15" s="15" t="n"/>
      <c r="I15" s="20">
        <f>IF($A15="","",IFERROR($F15/220*$H15*1.5,0))</f>
        <v/>
      </c>
      <c r="J15" s="8" t="n"/>
      <c r="K15" s="8" t="n"/>
      <c r="L15" s="8" t="n"/>
      <c r="M15" s="8" t="n"/>
      <c r="N15" s="20">
        <f>IF($A15="","",$F15+$I15+$J15+$K15+$L15-$M15)</f>
        <v/>
      </c>
      <c r="O15" s="21">
        <f>IF($A15="","",IFERROR(VLOOKUP($A15,'Cadastro'!$A$4:$R$103,9,FALSE),0))</f>
        <v/>
      </c>
      <c r="P15" s="20">
        <f>IF($A15="","",$N15)</f>
        <v/>
      </c>
      <c r="Q15" s="20">
        <f>IF($A15="","",IFERROR($P15*VLOOKUP($A15,'Cadastro'!$A$4:$R$103,10,FALSE),0))</f>
        <v/>
      </c>
      <c r="R15" s="20">
        <f>IF($A15="","",$P15)</f>
        <v/>
      </c>
      <c r="S15" s="20">
        <f>IF($A15="","",IF($N15&gt;5000,$N15*0.15,IF($N15&gt;3000,$N15*0.075,0)))</f>
        <v/>
      </c>
      <c r="T15" s="20">
        <f>IF($A15="","",IFERROR($F15*VLOOKUP($A15,'Cadastro'!$A$4:$R$103,12,FALSE),0))</f>
        <v/>
      </c>
      <c r="U15" s="8" t="n"/>
      <c r="V15" s="8" t="n"/>
      <c r="W15" s="8" t="n"/>
      <c r="X15" s="20">
        <f>IF($A15="","",SUM($Q15,$S15:$W15))</f>
        <v/>
      </c>
      <c r="Y15" s="20">
        <f>IF($A15="","",$N15*0.08)</f>
        <v/>
      </c>
      <c r="Z15" s="20">
        <f>IF($A15="","",$N15-$X15)</f>
        <v/>
      </c>
      <c r="AA15" s="22">
        <f>IF($A15="","",IFERROR($Z15/$N15,0))</f>
        <v/>
      </c>
      <c r="AB15" s="5" t="n"/>
    </row>
    <row r="16">
      <c r="A16" s="4" t="n"/>
      <c r="B16" s="11">
        <f>IF($A16="","",IFERROR(VLOOKUP($A16,'Cadastro'!$A$4:$R$103,2,FALSE),""))</f>
        <v/>
      </c>
      <c r="C16" s="12">
        <f>IF($A16="","",IFERROR(VLOOKUP($A16,'Cadastro'!$A$4:$R$103,3,FALSE),""))</f>
        <v/>
      </c>
      <c r="D16" s="11">
        <f>IF($A16="","",IFERROR(VLOOKUP($A16,'Cadastro'!$A$4:$R$103,4,FALSE),""))</f>
        <v/>
      </c>
      <c r="E16" s="11">
        <f>IF($A16="","",IFERROR(VLOOKUP($A16,'Cadastro'!$A$4:$R$103,5,FALSE),""))</f>
        <v/>
      </c>
      <c r="F16" s="13">
        <f>IF($A16="","",IFERROR(VLOOKUP($A16,'Cadastro'!$A$4:$R$103,8,FALSE),0))</f>
        <v/>
      </c>
      <c r="G16" s="14" t="n"/>
      <c r="H16" s="15" t="n"/>
      <c r="I16" s="13">
        <f>IF($A16="","",IFERROR($F16/220*$H16*1.5,0))</f>
        <v/>
      </c>
      <c r="J16" s="8" t="n"/>
      <c r="K16" s="8" t="n"/>
      <c r="L16" s="8" t="n"/>
      <c r="M16" s="8" t="n"/>
      <c r="N16" s="13">
        <f>IF($A16="","",$F16+$I16+$J16+$K16+$L16-$M16)</f>
        <v/>
      </c>
      <c r="O16" s="16">
        <f>IF($A16="","",IFERROR(VLOOKUP($A16,'Cadastro'!$A$4:$R$103,9,FALSE),0))</f>
        <v/>
      </c>
      <c r="P16" s="13">
        <f>IF($A16="","",$N16)</f>
        <v/>
      </c>
      <c r="Q16" s="13">
        <f>IF($A16="","",IFERROR($P16*VLOOKUP($A16,'Cadastro'!$A$4:$R$103,10,FALSE),0))</f>
        <v/>
      </c>
      <c r="R16" s="13">
        <f>IF($A16="","",$P16)</f>
        <v/>
      </c>
      <c r="S16" s="13">
        <f>IF($A16="","",IF($N16&gt;5000,$N16*0.15,IF($N16&gt;3000,$N16*0.075,0)))</f>
        <v/>
      </c>
      <c r="T16" s="13">
        <f>IF($A16="","",IFERROR($F16*VLOOKUP($A16,'Cadastro'!$A$4:$R$103,12,FALSE),0))</f>
        <v/>
      </c>
      <c r="U16" s="8" t="n"/>
      <c r="V16" s="8" t="n"/>
      <c r="W16" s="8" t="n"/>
      <c r="X16" s="13">
        <f>IF($A16="","",SUM($Q16,$S16:$W16))</f>
        <v/>
      </c>
      <c r="Y16" s="13">
        <f>IF($A16="","",$N16*0.08)</f>
        <v/>
      </c>
      <c r="Z16" s="13">
        <f>IF($A16="","",$N16-$X16)</f>
        <v/>
      </c>
      <c r="AA16" s="17">
        <f>IF($A16="","",IFERROR($Z16/$N16,0))</f>
        <v/>
      </c>
      <c r="AB16" s="5" t="n"/>
    </row>
    <row r="17">
      <c r="A17" s="4" t="n"/>
      <c r="B17" s="18">
        <f>IF($A17="","",IFERROR(VLOOKUP($A17,'Cadastro'!$A$4:$R$103,2,FALSE),""))</f>
        <v/>
      </c>
      <c r="C17" s="19">
        <f>IF($A17="","",IFERROR(VLOOKUP($A17,'Cadastro'!$A$4:$R$103,3,FALSE),""))</f>
        <v/>
      </c>
      <c r="D17" s="18">
        <f>IF($A17="","",IFERROR(VLOOKUP($A17,'Cadastro'!$A$4:$R$103,4,FALSE),""))</f>
        <v/>
      </c>
      <c r="E17" s="18">
        <f>IF($A17="","",IFERROR(VLOOKUP($A17,'Cadastro'!$A$4:$R$103,5,FALSE),""))</f>
        <v/>
      </c>
      <c r="F17" s="20">
        <f>IF($A17="","",IFERROR(VLOOKUP($A17,'Cadastro'!$A$4:$R$103,8,FALSE),0))</f>
        <v/>
      </c>
      <c r="G17" s="14" t="n"/>
      <c r="H17" s="15" t="n"/>
      <c r="I17" s="20">
        <f>IF($A17="","",IFERROR($F17/220*$H17*1.5,0))</f>
        <v/>
      </c>
      <c r="J17" s="8" t="n"/>
      <c r="K17" s="8" t="n"/>
      <c r="L17" s="8" t="n"/>
      <c r="M17" s="8" t="n"/>
      <c r="N17" s="20">
        <f>IF($A17="","",$F17+$I17+$J17+$K17+$L17-$M17)</f>
        <v/>
      </c>
      <c r="O17" s="21">
        <f>IF($A17="","",IFERROR(VLOOKUP($A17,'Cadastro'!$A$4:$R$103,9,FALSE),0))</f>
        <v/>
      </c>
      <c r="P17" s="20">
        <f>IF($A17="","",$N17)</f>
        <v/>
      </c>
      <c r="Q17" s="20">
        <f>IF($A17="","",IFERROR($P17*VLOOKUP($A17,'Cadastro'!$A$4:$R$103,10,FALSE),0))</f>
        <v/>
      </c>
      <c r="R17" s="20">
        <f>IF($A17="","",$P17)</f>
        <v/>
      </c>
      <c r="S17" s="20">
        <f>IF($A17="","",IF($N17&gt;5000,$N17*0.15,IF($N17&gt;3000,$N17*0.075,0)))</f>
        <v/>
      </c>
      <c r="T17" s="20">
        <f>IF($A17="","",IFERROR($F17*VLOOKUP($A17,'Cadastro'!$A$4:$R$103,12,FALSE),0))</f>
        <v/>
      </c>
      <c r="U17" s="8" t="n"/>
      <c r="V17" s="8" t="n"/>
      <c r="W17" s="8" t="n"/>
      <c r="X17" s="20">
        <f>IF($A17="","",SUM($Q17,$S17:$W17))</f>
        <v/>
      </c>
      <c r="Y17" s="20">
        <f>IF($A17="","",$N17*0.08)</f>
        <v/>
      </c>
      <c r="Z17" s="20">
        <f>IF($A17="","",$N17-$X17)</f>
        <v/>
      </c>
      <c r="AA17" s="22">
        <f>IF($A17="","",IFERROR($Z17/$N17,0))</f>
        <v/>
      </c>
      <c r="AB17" s="5" t="n"/>
    </row>
    <row r="18">
      <c r="A18" s="4" t="n"/>
      <c r="B18" s="11">
        <f>IF($A18="","",IFERROR(VLOOKUP($A18,'Cadastro'!$A$4:$R$103,2,FALSE),""))</f>
        <v/>
      </c>
      <c r="C18" s="12">
        <f>IF($A18="","",IFERROR(VLOOKUP($A18,'Cadastro'!$A$4:$R$103,3,FALSE),""))</f>
        <v/>
      </c>
      <c r="D18" s="11">
        <f>IF($A18="","",IFERROR(VLOOKUP($A18,'Cadastro'!$A$4:$R$103,4,FALSE),""))</f>
        <v/>
      </c>
      <c r="E18" s="11">
        <f>IF($A18="","",IFERROR(VLOOKUP($A18,'Cadastro'!$A$4:$R$103,5,FALSE),""))</f>
        <v/>
      </c>
      <c r="F18" s="13">
        <f>IF($A18="","",IFERROR(VLOOKUP($A18,'Cadastro'!$A$4:$R$103,8,FALSE),0))</f>
        <v/>
      </c>
      <c r="G18" s="14" t="n"/>
      <c r="H18" s="15" t="n"/>
      <c r="I18" s="13">
        <f>IF($A18="","",IFERROR($F18/220*$H18*1.5,0))</f>
        <v/>
      </c>
      <c r="J18" s="8" t="n"/>
      <c r="K18" s="8" t="n"/>
      <c r="L18" s="8" t="n"/>
      <c r="M18" s="8" t="n"/>
      <c r="N18" s="13">
        <f>IF($A18="","",$F18+$I18+$J18+$K18+$L18-$M18)</f>
        <v/>
      </c>
      <c r="O18" s="16">
        <f>IF($A18="","",IFERROR(VLOOKUP($A18,'Cadastro'!$A$4:$R$103,9,FALSE),0))</f>
        <v/>
      </c>
      <c r="P18" s="13">
        <f>IF($A18="","",$N18)</f>
        <v/>
      </c>
      <c r="Q18" s="13">
        <f>IF($A18="","",IFERROR($P18*VLOOKUP($A18,'Cadastro'!$A$4:$R$103,10,FALSE),0))</f>
        <v/>
      </c>
      <c r="R18" s="13">
        <f>IF($A18="","",$P18)</f>
        <v/>
      </c>
      <c r="S18" s="13">
        <f>IF($A18="","",IF($N18&gt;5000,$N18*0.15,IF($N18&gt;3000,$N18*0.075,0)))</f>
        <v/>
      </c>
      <c r="T18" s="13">
        <f>IF($A18="","",IFERROR($F18*VLOOKUP($A18,'Cadastro'!$A$4:$R$103,12,FALSE),0))</f>
        <v/>
      </c>
      <c r="U18" s="8" t="n"/>
      <c r="V18" s="8" t="n"/>
      <c r="W18" s="8" t="n"/>
      <c r="X18" s="13">
        <f>IF($A18="","",SUM($Q18,$S18:$W18))</f>
        <v/>
      </c>
      <c r="Y18" s="13">
        <f>IF($A18="","",$N18*0.08)</f>
        <v/>
      </c>
      <c r="Z18" s="13">
        <f>IF($A18="","",$N18-$X18)</f>
        <v/>
      </c>
      <c r="AA18" s="17">
        <f>IF($A18="","",IFERROR($Z18/$N18,0))</f>
        <v/>
      </c>
      <c r="AB18" s="5" t="n"/>
    </row>
    <row r="19">
      <c r="A19" s="4" t="n"/>
      <c r="B19" s="18">
        <f>IF($A19="","",IFERROR(VLOOKUP($A19,'Cadastro'!$A$4:$R$103,2,FALSE),""))</f>
        <v/>
      </c>
      <c r="C19" s="19">
        <f>IF($A19="","",IFERROR(VLOOKUP($A19,'Cadastro'!$A$4:$R$103,3,FALSE),""))</f>
        <v/>
      </c>
      <c r="D19" s="18">
        <f>IF($A19="","",IFERROR(VLOOKUP($A19,'Cadastro'!$A$4:$R$103,4,FALSE),""))</f>
        <v/>
      </c>
      <c r="E19" s="18">
        <f>IF($A19="","",IFERROR(VLOOKUP($A19,'Cadastro'!$A$4:$R$103,5,FALSE),""))</f>
        <v/>
      </c>
      <c r="F19" s="20">
        <f>IF($A19="","",IFERROR(VLOOKUP($A19,'Cadastro'!$A$4:$R$103,8,FALSE),0))</f>
        <v/>
      </c>
      <c r="G19" s="14" t="n"/>
      <c r="H19" s="15" t="n"/>
      <c r="I19" s="20">
        <f>IF($A19="","",IFERROR($F19/220*$H19*1.5,0))</f>
        <v/>
      </c>
      <c r="J19" s="8" t="n"/>
      <c r="K19" s="8" t="n"/>
      <c r="L19" s="8" t="n"/>
      <c r="M19" s="8" t="n"/>
      <c r="N19" s="20">
        <f>IF($A19="","",$F19+$I19+$J19+$K19+$L19-$M19)</f>
        <v/>
      </c>
      <c r="O19" s="21">
        <f>IF($A19="","",IFERROR(VLOOKUP($A19,'Cadastro'!$A$4:$R$103,9,FALSE),0))</f>
        <v/>
      </c>
      <c r="P19" s="20">
        <f>IF($A19="","",$N19)</f>
        <v/>
      </c>
      <c r="Q19" s="20">
        <f>IF($A19="","",IFERROR($P19*VLOOKUP($A19,'Cadastro'!$A$4:$R$103,10,FALSE),0))</f>
        <v/>
      </c>
      <c r="R19" s="20">
        <f>IF($A19="","",$P19)</f>
        <v/>
      </c>
      <c r="S19" s="20">
        <f>IF($A19="","",IF($N19&gt;5000,$N19*0.15,IF($N19&gt;3000,$N19*0.075,0)))</f>
        <v/>
      </c>
      <c r="T19" s="20">
        <f>IF($A19="","",IFERROR($F19*VLOOKUP($A19,'Cadastro'!$A$4:$R$103,12,FALSE),0))</f>
        <v/>
      </c>
      <c r="U19" s="8" t="n"/>
      <c r="V19" s="8" t="n"/>
      <c r="W19" s="8" t="n"/>
      <c r="X19" s="20">
        <f>IF($A19="","",SUM($Q19,$S19:$W19))</f>
        <v/>
      </c>
      <c r="Y19" s="20">
        <f>IF($A19="","",$N19*0.08)</f>
        <v/>
      </c>
      <c r="Z19" s="20">
        <f>IF($A19="","",$N19-$X19)</f>
        <v/>
      </c>
      <c r="AA19" s="22">
        <f>IF($A19="","",IFERROR($Z19/$N19,0))</f>
        <v/>
      </c>
      <c r="AB19" s="5" t="n"/>
    </row>
    <row r="20">
      <c r="A20" s="4" t="n"/>
      <c r="B20" s="11">
        <f>IF($A20="","",IFERROR(VLOOKUP($A20,'Cadastro'!$A$4:$R$103,2,FALSE),""))</f>
        <v/>
      </c>
      <c r="C20" s="12">
        <f>IF($A20="","",IFERROR(VLOOKUP($A20,'Cadastro'!$A$4:$R$103,3,FALSE),""))</f>
        <v/>
      </c>
      <c r="D20" s="11">
        <f>IF($A20="","",IFERROR(VLOOKUP($A20,'Cadastro'!$A$4:$R$103,4,FALSE),""))</f>
        <v/>
      </c>
      <c r="E20" s="11">
        <f>IF($A20="","",IFERROR(VLOOKUP($A20,'Cadastro'!$A$4:$R$103,5,FALSE),""))</f>
        <v/>
      </c>
      <c r="F20" s="13">
        <f>IF($A20="","",IFERROR(VLOOKUP($A20,'Cadastro'!$A$4:$R$103,8,FALSE),0))</f>
        <v/>
      </c>
      <c r="G20" s="14" t="n"/>
      <c r="H20" s="15" t="n"/>
      <c r="I20" s="13">
        <f>IF($A20="","",IFERROR($F20/220*$H20*1.5,0))</f>
        <v/>
      </c>
      <c r="J20" s="8" t="n"/>
      <c r="K20" s="8" t="n"/>
      <c r="L20" s="8" t="n"/>
      <c r="M20" s="8" t="n"/>
      <c r="N20" s="13">
        <f>IF($A20="","",$F20+$I20+$J20+$K20+$L20-$M20)</f>
        <v/>
      </c>
      <c r="O20" s="16">
        <f>IF($A20="","",IFERROR(VLOOKUP($A20,'Cadastro'!$A$4:$R$103,9,FALSE),0))</f>
        <v/>
      </c>
      <c r="P20" s="13">
        <f>IF($A20="","",$N20)</f>
        <v/>
      </c>
      <c r="Q20" s="13">
        <f>IF($A20="","",IFERROR($P20*VLOOKUP($A20,'Cadastro'!$A$4:$R$103,10,FALSE),0))</f>
        <v/>
      </c>
      <c r="R20" s="13">
        <f>IF($A20="","",$P20)</f>
        <v/>
      </c>
      <c r="S20" s="13">
        <f>IF($A20="","",IF($N20&gt;5000,$N20*0.15,IF($N20&gt;3000,$N20*0.075,0)))</f>
        <v/>
      </c>
      <c r="T20" s="13">
        <f>IF($A20="","",IFERROR($F20*VLOOKUP($A20,'Cadastro'!$A$4:$R$103,12,FALSE),0))</f>
        <v/>
      </c>
      <c r="U20" s="8" t="n"/>
      <c r="V20" s="8" t="n"/>
      <c r="W20" s="8" t="n"/>
      <c r="X20" s="13">
        <f>IF($A20="","",SUM($Q20,$S20:$W20))</f>
        <v/>
      </c>
      <c r="Y20" s="13">
        <f>IF($A20="","",$N20*0.08)</f>
        <v/>
      </c>
      <c r="Z20" s="13">
        <f>IF($A20="","",$N20-$X20)</f>
        <v/>
      </c>
      <c r="AA20" s="17">
        <f>IF($A20="","",IFERROR($Z20/$N20,0))</f>
        <v/>
      </c>
      <c r="AB20" s="5" t="n"/>
    </row>
    <row r="21">
      <c r="A21" s="4" t="n"/>
      <c r="B21" s="18">
        <f>IF($A21="","",IFERROR(VLOOKUP($A21,'Cadastro'!$A$4:$R$103,2,FALSE),""))</f>
        <v/>
      </c>
      <c r="C21" s="19">
        <f>IF($A21="","",IFERROR(VLOOKUP($A21,'Cadastro'!$A$4:$R$103,3,FALSE),""))</f>
        <v/>
      </c>
      <c r="D21" s="18">
        <f>IF($A21="","",IFERROR(VLOOKUP($A21,'Cadastro'!$A$4:$R$103,4,FALSE),""))</f>
        <v/>
      </c>
      <c r="E21" s="18">
        <f>IF($A21="","",IFERROR(VLOOKUP($A21,'Cadastro'!$A$4:$R$103,5,FALSE),""))</f>
        <v/>
      </c>
      <c r="F21" s="20">
        <f>IF($A21="","",IFERROR(VLOOKUP($A21,'Cadastro'!$A$4:$R$103,8,FALSE),0))</f>
        <v/>
      </c>
      <c r="G21" s="14" t="n"/>
      <c r="H21" s="15" t="n"/>
      <c r="I21" s="20">
        <f>IF($A21="","",IFERROR($F21/220*$H21*1.5,0))</f>
        <v/>
      </c>
      <c r="J21" s="8" t="n"/>
      <c r="K21" s="8" t="n"/>
      <c r="L21" s="8" t="n"/>
      <c r="M21" s="8" t="n"/>
      <c r="N21" s="20">
        <f>IF($A21="","",$F21+$I21+$J21+$K21+$L21-$M21)</f>
        <v/>
      </c>
      <c r="O21" s="21">
        <f>IF($A21="","",IFERROR(VLOOKUP($A21,'Cadastro'!$A$4:$R$103,9,FALSE),0))</f>
        <v/>
      </c>
      <c r="P21" s="20">
        <f>IF($A21="","",$N21)</f>
        <v/>
      </c>
      <c r="Q21" s="20">
        <f>IF($A21="","",IFERROR($P21*VLOOKUP($A21,'Cadastro'!$A$4:$R$103,10,FALSE),0))</f>
        <v/>
      </c>
      <c r="R21" s="20">
        <f>IF($A21="","",$P21)</f>
        <v/>
      </c>
      <c r="S21" s="20">
        <f>IF($A21="","",IF($N21&gt;5000,$N21*0.15,IF($N21&gt;3000,$N21*0.075,0)))</f>
        <v/>
      </c>
      <c r="T21" s="20">
        <f>IF($A21="","",IFERROR($F21*VLOOKUP($A21,'Cadastro'!$A$4:$R$103,12,FALSE),0))</f>
        <v/>
      </c>
      <c r="U21" s="8" t="n"/>
      <c r="V21" s="8" t="n"/>
      <c r="W21" s="8" t="n"/>
      <c r="X21" s="20">
        <f>IF($A21="","",SUM($Q21,$S21:$W21))</f>
        <v/>
      </c>
      <c r="Y21" s="20">
        <f>IF($A21="","",$N21*0.08)</f>
        <v/>
      </c>
      <c r="Z21" s="20">
        <f>IF($A21="","",$N21-$X21)</f>
        <v/>
      </c>
      <c r="AA21" s="22">
        <f>IF($A21="","",IFERROR($Z21/$N21,0))</f>
        <v/>
      </c>
      <c r="AB21" s="5" t="n"/>
    </row>
    <row r="22">
      <c r="A22" s="4" t="n"/>
      <c r="B22" s="11">
        <f>IF($A22="","",IFERROR(VLOOKUP($A22,'Cadastro'!$A$4:$R$103,2,FALSE),""))</f>
        <v/>
      </c>
      <c r="C22" s="12">
        <f>IF($A22="","",IFERROR(VLOOKUP($A22,'Cadastro'!$A$4:$R$103,3,FALSE),""))</f>
        <v/>
      </c>
      <c r="D22" s="11">
        <f>IF($A22="","",IFERROR(VLOOKUP($A22,'Cadastro'!$A$4:$R$103,4,FALSE),""))</f>
        <v/>
      </c>
      <c r="E22" s="11">
        <f>IF($A22="","",IFERROR(VLOOKUP($A22,'Cadastro'!$A$4:$R$103,5,FALSE),""))</f>
        <v/>
      </c>
      <c r="F22" s="13">
        <f>IF($A22="","",IFERROR(VLOOKUP($A22,'Cadastro'!$A$4:$R$103,8,FALSE),0))</f>
        <v/>
      </c>
      <c r="G22" s="14" t="n"/>
      <c r="H22" s="15" t="n"/>
      <c r="I22" s="13">
        <f>IF($A22="","",IFERROR($F22/220*$H22*1.5,0))</f>
        <v/>
      </c>
      <c r="J22" s="8" t="n"/>
      <c r="K22" s="8" t="n"/>
      <c r="L22" s="8" t="n"/>
      <c r="M22" s="8" t="n"/>
      <c r="N22" s="13">
        <f>IF($A22="","",$F22+$I22+$J22+$K22+$L22-$M22)</f>
        <v/>
      </c>
      <c r="O22" s="16">
        <f>IF($A22="","",IFERROR(VLOOKUP($A22,'Cadastro'!$A$4:$R$103,9,FALSE),0))</f>
        <v/>
      </c>
      <c r="P22" s="13">
        <f>IF($A22="","",$N22)</f>
        <v/>
      </c>
      <c r="Q22" s="13">
        <f>IF($A22="","",IFERROR($P22*VLOOKUP($A22,'Cadastro'!$A$4:$R$103,10,FALSE),0))</f>
        <v/>
      </c>
      <c r="R22" s="13">
        <f>IF($A22="","",$P22)</f>
        <v/>
      </c>
      <c r="S22" s="13">
        <f>IF($A22="","",IF($N22&gt;5000,$N22*0.15,IF($N22&gt;3000,$N22*0.075,0)))</f>
        <v/>
      </c>
      <c r="T22" s="13">
        <f>IF($A22="","",IFERROR($F22*VLOOKUP($A22,'Cadastro'!$A$4:$R$103,12,FALSE),0))</f>
        <v/>
      </c>
      <c r="U22" s="8" t="n"/>
      <c r="V22" s="8" t="n"/>
      <c r="W22" s="8" t="n"/>
      <c r="X22" s="13">
        <f>IF($A22="","",SUM($Q22,$S22:$W22))</f>
        <v/>
      </c>
      <c r="Y22" s="13">
        <f>IF($A22="","",$N22*0.08)</f>
        <v/>
      </c>
      <c r="Z22" s="13">
        <f>IF($A22="","",$N22-$X22)</f>
        <v/>
      </c>
      <c r="AA22" s="17">
        <f>IF($A22="","",IFERROR($Z22/$N22,0))</f>
        <v/>
      </c>
      <c r="AB22" s="5" t="n"/>
    </row>
    <row r="23">
      <c r="A23" s="4" t="n"/>
      <c r="B23" s="18">
        <f>IF($A23="","",IFERROR(VLOOKUP($A23,'Cadastro'!$A$4:$R$103,2,FALSE),""))</f>
        <v/>
      </c>
      <c r="C23" s="19">
        <f>IF($A23="","",IFERROR(VLOOKUP($A23,'Cadastro'!$A$4:$R$103,3,FALSE),""))</f>
        <v/>
      </c>
      <c r="D23" s="18">
        <f>IF($A23="","",IFERROR(VLOOKUP($A23,'Cadastro'!$A$4:$R$103,4,FALSE),""))</f>
        <v/>
      </c>
      <c r="E23" s="18">
        <f>IF($A23="","",IFERROR(VLOOKUP($A23,'Cadastro'!$A$4:$R$103,5,FALSE),""))</f>
        <v/>
      </c>
      <c r="F23" s="20">
        <f>IF($A23="","",IFERROR(VLOOKUP($A23,'Cadastro'!$A$4:$R$103,8,FALSE),0))</f>
        <v/>
      </c>
      <c r="G23" s="14" t="n"/>
      <c r="H23" s="15" t="n"/>
      <c r="I23" s="20">
        <f>IF($A23="","",IFERROR($F23/220*$H23*1.5,0))</f>
        <v/>
      </c>
      <c r="J23" s="8" t="n"/>
      <c r="K23" s="8" t="n"/>
      <c r="L23" s="8" t="n"/>
      <c r="M23" s="8" t="n"/>
      <c r="N23" s="20">
        <f>IF($A23="","",$F23+$I23+$J23+$K23+$L23-$M23)</f>
        <v/>
      </c>
      <c r="O23" s="21">
        <f>IF($A23="","",IFERROR(VLOOKUP($A23,'Cadastro'!$A$4:$R$103,9,FALSE),0))</f>
        <v/>
      </c>
      <c r="P23" s="20">
        <f>IF($A23="","",$N23)</f>
        <v/>
      </c>
      <c r="Q23" s="20">
        <f>IF($A23="","",IFERROR($P23*VLOOKUP($A23,'Cadastro'!$A$4:$R$103,10,FALSE),0))</f>
        <v/>
      </c>
      <c r="R23" s="20">
        <f>IF($A23="","",$P23)</f>
        <v/>
      </c>
      <c r="S23" s="20">
        <f>IF($A23="","",IF($N23&gt;5000,$N23*0.15,IF($N23&gt;3000,$N23*0.075,0)))</f>
        <v/>
      </c>
      <c r="T23" s="20">
        <f>IF($A23="","",IFERROR($F23*VLOOKUP($A23,'Cadastro'!$A$4:$R$103,12,FALSE),0))</f>
        <v/>
      </c>
      <c r="U23" s="8" t="n"/>
      <c r="V23" s="8" t="n"/>
      <c r="W23" s="8" t="n"/>
      <c r="X23" s="20">
        <f>IF($A23="","",SUM($Q23,$S23:$W23))</f>
        <v/>
      </c>
      <c r="Y23" s="20">
        <f>IF($A23="","",$N23*0.08)</f>
        <v/>
      </c>
      <c r="Z23" s="20">
        <f>IF($A23="","",$N23-$X23)</f>
        <v/>
      </c>
      <c r="AA23" s="22">
        <f>IF($A23="","",IFERROR($Z23/$N23,0))</f>
        <v/>
      </c>
      <c r="AB23" s="5" t="n"/>
    </row>
    <row r="24">
      <c r="A24" s="4" t="n"/>
      <c r="B24" s="11">
        <f>IF($A24="","",IFERROR(VLOOKUP($A24,'Cadastro'!$A$4:$R$103,2,FALSE),""))</f>
        <v/>
      </c>
      <c r="C24" s="12">
        <f>IF($A24="","",IFERROR(VLOOKUP($A24,'Cadastro'!$A$4:$R$103,3,FALSE),""))</f>
        <v/>
      </c>
      <c r="D24" s="11">
        <f>IF($A24="","",IFERROR(VLOOKUP($A24,'Cadastro'!$A$4:$R$103,4,FALSE),""))</f>
        <v/>
      </c>
      <c r="E24" s="11">
        <f>IF($A24="","",IFERROR(VLOOKUP($A24,'Cadastro'!$A$4:$R$103,5,FALSE),""))</f>
        <v/>
      </c>
      <c r="F24" s="13">
        <f>IF($A24="","",IFERROR(VLOOKUP($A24,'Cadastro'!$A$4:$R$103,8,FALSE),0))</f>
        <v/>
      </c>
      <c r="G24" s="14" t="n"/>
      <c r="H24" s="15" t="n"/>
      <c r="I24" s="13">
        <f>IF($A24="","",IFERROR($F24/220*$H24*1.5,0))</f>
        <v/>
      </c>
      <c r="J24" s="8" t="n"/>
      <c r="K24" s="8" t="n"/>
      <c r="L24" s="8" t="n"/>
      <c r="M24" s="8" t="n"/>
      <c r="N24" s="13">
        <f>IF($A24="","",$F24+$I24+$J24+$K24+$L24-$M24)</f>
        <v/>
      </c>
      <c r="O24" s="16">
        <f>IF($A24="","",IFERROR(VLOOKUP($A24,'Cadastro'!$A$4:$R$103,9,FALSE),0))</f>
        <v/>
      </c>
      <c r="P24" s="13">
        <f>IF($A24="","",$N24)</f>
        <v/>
      </c>
      <c r="Q24" s="13">
        <f>IF($A24="","",IFERROR($P24*VLOOKUP($A24,'Cadastro'!$A$4:$R$103,10,FALSE),0))</f>
        <v/>
      </c>
      <c r="R24" s="13">
        <f>IF($A24="","",$P24)</f>
        <v/>
      </c>
      <c r="S24" s="13">
        <f>IF($A24="","",IF($N24&gt;5000,$N24*0.15,IF($N24&gt;3000,$N24*0.075,0)))</f>
        <v/>
      </c>
      <c r="T24" s="13">
        <f>IF($A24="","",IFERROR($F24*VLOOKUP($A24,'Cadastro'!$A$4:$R$103,12,FALSE),0))</f>
        <v/>
      </c>
      <c r="U24" s="8" t="n"/>
      <c r="V24" s="8" t="n"/>
      <c r="W24" s="8" t="n"/>
      <c r="X24" s="13">
        <f>IF($A24="","",SUM($Q24,$S24:$W24))</f>
        <v/>
      </c>
      <c r="Y24" s="13">
        <f>IF($A24="","",$N24*0.08)</f>
        <v/>
      </c>
      <c r="Z24" s="13">
        <f>IF($A24="","",$N24-$X24)</f>
        <v/>
      </c>
      <c r="AA24" s="17">
        <f>IF($A24="","",IFERROR($Z24/$N24,0))</f>
        <v/>
      </c>
      <c r="AB24" s="5" t="n"/>
    </row>
    <row r="25">
      <c r="A25" s="4" t="n"/>
      <c r="B25" s="18">
        <f>IF($A25="","",IFERROR(VLOOKUP($A25,'Cadastro'!$A$4:$R$103,2,FALSE),""))</f>
        <v/>
      </c>
      <c r="C25" s="19">
        <f>IF($A25="","",IFERROR(VLOOKUP($A25,'Cadastro'!$A$4:$R$103,3,FALSE),""))</f>
        <v/>
      </c>
      <c r="D25" s="18">
        <f>IF($A25="","",IFERROR(VLOOKUP($A25,'Cadastro'!$A$4:$R$103,4,FALSE),""))</f>
        <v/>
      </c>
      <c r="E25" s="18">
        <f>IF($A25="","",IFERROR(VLOOKUP($A25,'Cadastro'!$A$4:$R$103,5,FALSE),""))</f>
        <v/>
      </c>
      <c r="F25" s="20">
        <f>IF($A25="","",IFERROR(VLOOKUP($A25,'Cadastro'!$A$4:$R$103,8,FALSE),0))</f>
        <v/>
      </c>
      <c r="G25" s="14" t="n"/>
      <c r="H25" s="15" t="n"/>
      <c r="I25" s="20">
        <f>IF($A25="","",IFERROR($F25/220*$H25*1.5,0))</f>
        <v/>
      </c>
      <c r="J25" s="8" t="n"/>
      <c r="K25" s="8" t="n"/>
      <c r="L25" s="8" t="n"/>
      <c r="M25" s="8" t="n"/>
      <c r="N25" s="20">
        <f>IF($A25="","",$F25+$I25+$J25+$K25+$L25-$M25)</f>
        <v/>
      </c>
      <c r="O25" s="21">
        <f>IF($A25="","",IFERROR(VLOOKUP($A25,'Cadastro'!$A$4:$R$103,9,FALSE),0))</f>
        <v/>
      </c>
      <c r="P25" s="20">
        <f>IF($A25="","",$N25)</f>
        <v/>
      </c>
      <c r="Q25" s="20">
        <f>IF($A25="","",IFERROR($P25*VLOOKUP($A25,'Cadastro'!$A$4:$R$103,10,FALSE),0))</f>
        <v/>
      </c>
      <c r="R25" s="20">
        <f>IF($A25="","",$P25)</f>
        <v/>
      </c>
      <c r="S25" s="20">
        <f>IF($A25="","",IF($N25&gt;5000,$N25*0.15,IF($N25&gt;3000,$N25*0.075,0)))</f>
        <v/>
      </c>
      <c r="T25" s="20">
        <f>IF($A25="","",IFERROR($F25*VLOOKUP($A25,'Cadastro'!$A$4:$R$103,12,FALSE),0))</f>
        <v/>
      </c>
      <c r="U25" s="8" t="n"/>
      <c r="V25" s="8" t="n"/>
      <c r="W25" s="8" t="n"/>
      <c r="X25" s="20">
        <f>IF($A25="","",SUM($Q25,$S25:$W25))</f>
        <v/>
      </c>
      <c r="Y25" s="20">
        <f>IF($A25="","",$N25*0.08)</f>
        <v/>
      </c>
      <c r="Z25" s="20">
        <f>IF($A25="","",$N25-$X25)</f>
        <v/>
      </c>
      <c r="AA25" s="22">
        <f>IF($A25="","",IFERROR($Z25/$N25,0))</f>
        <v/>
      </c>
      <c r="AB25" s="5" t="n"/>
    </row>
    <row r="26">
      <c r="A26" s="4" t="n"/>
      <c r="B26" s="11">
        <f>IF($A26="","",IFERROR(VLOOKUP($A26,'Cadastro'!$A$4:$R$103,2,FALSE),""))</f>
        <v/>
      </c>
      <c r="C26" s="12">
        <f>IF($A26="","",IFERROR(VLOOKUP($A26,'Cadastro'!$A$4:$R$103,3,FALSE),""))</f>
        <v/>
      </c>
      <c r="D26" s="11">
        <f>IF($A26="","",IFERROR(VLOOKUP($A26,'Cadastro'!$A$4:$R$103,4,FALSE),""))</f>
        <v/>
      </c>
      <c r="E26" s="11">
        <f>IF($A26="","",IFERROR(VLOOKUP($A26,'Cadastro'!$A$4:$R$103,5,FALSE),""))</f>
        <v/>
      </c>
      <c r="F26" s="13">
        <f>IF($A26="","",IFERROR(VLOOKUP($A26,'Cadastro'!$A$4:$R$103,8,FALSE),0))</f>
        <v/>
      </c>
      <c r="G26" s="14" t="n"/>
      <c r="H26" s="15" t="n"/>
      <c r="I26" s="13">
        <f>IF($A26="","",IFERROR($F26/220*$H26*1.5,0))</f>
        <v/>
      </c>
      <c r="J26" s="8" t="n"/>
      <c r="K26" s="8" t="n"/>
      <c r="L26" s="8" t="n"/>
      <c r="M26" s="8" t="n"/>
      <c r="N26" s="13">
        <f>IF($A26="","",$F26+$I26+$J26+$K26+$L26-$M26)</f>
        <v/>
      </c>
      <c r="O26" s="16">
        <f>IF($A26="","",IFERROR(VLOOKUP($A26,'Cadastro'!$A$4:$R$103,9,FALSE),0))</f>
        <v/>
      </c>
      <c r="P26" s="13">
        <f>IF($A26="","",$N26)</f>
        <v/>
      </c>
      <c r="Q26" s="13">
        <f>IF($A26="","",IFERROR($P26*VLOOKUP($A26,'Cadastro'!$A$4:$R$103,10,FALSE),0))</f>
        <v/>
      </c>
      <c r="R26" s="13">
        <f>IF($A26="","",$P26)</f>
        <v/>
      </c>
      <c r="S26" s="13">
        <f>IF($A26="","",IF($N26&gt;5000,$N26*0.15,IF($N26&gt;3000,$N26*0.075,0)))</f>
        <v/>
      </c>
      <c r="T26" s="13">
        <f>IF($A26="","",IFERROR($F26*VLOOKUP($A26,'Cadastro'!$A$4:$R$103,12,FALSE),0))</f>
        <v/>
      </c>
      <c r="U26" s="8" t="n"/>
      <c r="V26" s="8" t="n"/>
      <c r="W26" s="8" t="n"/>
      <c r="X26" s="13">
        <f>IF($A26="","",SUM($Q26,$S26:$W26))</f>
        <v/>
      </c>
      <c r="Y26" s="13">
        <f>IF($A26="","",$N26*0.08)</f>
        <v/>
      </c>
      <c r="Z26" s="13">
        <f>IF($A26="","",$N26-$X26)</f>
        <v/>
      </c>
      <c r="AA26" s="17">
        <f>IF($A26="","",IFERROR($Z26/$N26,0))</f>
        <v/>
      </c>
      <c r="AB26" s="5" t="n"/>
    </row>
    <row r="27">
      <c r="A27" s="4" t="n"/>
      <c r="B27" s="18">
        <f>IF($A27="","",IFERROR(VLOOKUP($A27,'Cadastro'!$A$4:$R$103,2,FALSE),""))</f>
        <v/>
      </c>
      <c r="C27" s="19">
        <f>IF($A27="","",IFERROR(VLOOKUP($A27,'Cadastro'!$A$4:$R$103,3,FALSE),""))</f>
        <v/>
      </c>
      <c r="D27" s="18">
        <f>IF($A27="","",IFERROR(VLOOKUP($A27,'Cadastro'!$A$4:$R$103,4,FALSE),""))</f>
        <v/>
      </c>
      <c r="E27" s="18">
        <f>IF($A27="","",IFERROR(VLOOKUP($A27,'Cadastro'!$A$4:$R$103,5,FALSE),""))</f>
        <v/>
      </c>
      <c r="F27" s="20">
        <f>IF($A27="","",IFERROR(VLOOKUP($A27,'Cadastro'!$A$4:$R$103,8,FALSE),0))</f>
        <v/>
      </c>
      <c r="G27" s="14" t="n"/>
      <c r="H27" s="15" t="n"/>
      <c r="I27" s="20">
        <f>IF($A27="","",IFERROR($F27/220*$H27*1.5,0))</f>
        <v/>
      </c>
      <c r="J27" s="8" t="n"/>
      <c r="K27" s="8" t="n"/>
      <c r="L27" s="8" t="n"/>
      <c r="M27" s="8" t="n"/>
      <c r="N27" s="20">
        <f>IF($A27="","",$F27+$I27+$J27+$K27+$L27-$M27)</f>
        <v/>
      </c>
      <c r="O27" s="21">
        <f>IF($A27="","",IFERROR(VLOOKUP($A27,'Cadastro'!$A$4:$R$103,9,FALSE),0))</f>
        <v/>
      </c>
      <c r="P27" s="20">
        <f>IF($A27="","",$N27)</f>
        <v/>
      </c>
      <c r="Q27" s="20">
        <f>IF($A27="","",IFERROR($P27*VLOOKUP($A27,'Cadastro'!$A$4:$R$103,10,FALSE),0))</f>
        <v/>
      </c>
      <c r="R27" s="20">
        <f>IF($A27="","",$P27)</f>
        <v/>
      </c>
      <c r="S27" s="20">
        <f>IF($A27="","",IF($N27&gt;5000,$N27*0.15,IF($N27&gt;3000,$N27*0.075,0)))</f>
        <v/>
      </c>
      <c r="T27" s="20">
        <f>IF($A27="","",IFERROR($F27*VLOOKUP($A27,'Cadastro'!$A$4:$R$103,12,FALSE),0))</f>
        <v/>
      </c>
      <c r="U27" s="8" t="n"/>
      <c r="V27" s="8" t="n"/>
      <c r="W27" s="8" t="n"/>
      <c r="X27" s="20">
        <f>IF($A27="","",SUM($Q27,$S27:$W27))</f>
        <v/>
      </c>
      <c r="Y27" s="20">
        <f>IF($A27="","",$N27*0.08)</f>
        <v/>
      </c>
      <c r="Z27" s="20">
        <f>IF($A27="","",$N27-$X27)</f>
        <v/>
      </c>
      <c r="AA27" s="22">
        <f>IF($A27="","",IFERROR($Z27/$N27,0))</f>
        <v/>
      </c>
      <c r="AB27" s="5" t="n"/>
    </row>
    <row r="28">
      <c r="A28" s="4" t="n"/>
      <c r="B28" s="11">
        <f>IF($A28="","",IFERROR(VLOOKUP($A28,'Cadastro'!$A$4:$R$103,2,FALSE),""))</f>
        <v/>
      </c>
      <c r="C28" s="12">
        <f>IF($A28="","",IFERROR(VLOOKUP($A28,'Cadastro'!$A$4:$R$103,3,FALSE),""))</f>
        <v/>
      </c>
      <c r="D28" s="11">
        <f>IF($A28="","",IFERROR(VLOOKUP($A28,'Cadastro'!$A$4:$R$103,4,FALSE),""))</f>
        <v/>
      </c>
      <c r="E28" s="11">
        <f>IF($A28="","",IFERROR(VLOOKUP($A28,'Cadastro'!$A$4:$R$103,5,FALSE),""))</f>
        <v/>
      </c>
      <c r="F28" s="13">
        <f>IF($A28="","",IFERROR(VLOOKUP($A28,'Cadastro'!$A$4:$R$103,8,FALSE),0))</f>
        <v/>
      </c>
      <c r="G28" s="14" t="n"/>
      <c r="H28" s="15" t="n"/>
      <c r="I28" s="13">
        <f>IF($A28="","",IFERROR($F28/220*$H28*1.5,0))</f>
        <v/>
      </c>
      <c r="J28" s="8" t="n"/>
      <c r="K28" s="8" t="n"/>
      <c r="L28" s="8" t="n"/>
      <c r="M28" s="8" t="n"/>
      <c r="N28" s="13">
        <f>IF($A28="","",$F28+$I28+$J28+$K28+$L28-$M28)</f>
        <v/>
      </c>
      <c r="O28" s="16">
        <f>IF($A28="","",IFERROR(VLOOKUP($A28,'Cadastro'!$A$4:$R$103,9,FALSE),0))</f>
        <v/>
      </c>
      <c r="P28" s="13">
        <f>IF($A28="","",$N28)</f>
        <v/>
      </c>
      <c r="Q28" s="13">
        <f>IF($A28="","",IFERROR($P28*VLOOKUP($A28,'Cadastro'!$A$4:$R$103,10,FALSE),0))</f>
        <v/>
      </c>
      <c r="R28" s="13">
        <f>IF($A28="","",$P28)</f>
        <v/>
      </c>
      <c r="S28" s="13">
        <f>IF($A28="","",IF($N28&gt;5000,$N28*0.15,IF($N28&gt;3000,$N28*0.075,0)))</f>
        <v/>
      </c>
      <c r="T28" s="13">
        <f>IF($A28="","",IFERROR($F28*VLOOKUP($A28,'Cadastro'!$A$4:$R$103,12,FALSE),0))</f>
        <v/>
      </c>
      <c r="U28" s="8" t="n"/>
      <c r="V28" s="8" t="n"/>
      <c r="W28" s="8" t="n"/>
      <c r="X28" s="13">
        <f>IF($A28="","",SUM($Q28,$S28:$W28))</f>
        <v/>
      </c>
      <c r="Y28" s="13">
        <f>IF($A28="","",$N28*0.08)</f>
        <v/>
      </c>
      <c r="Z28" s="13">
        <f>IF($A28="","",$N28-$X28)</f>
        <v/>
      </c>
      <c r="AA28" s="17">
        <f>IF($A28="","",IFERROR($Z28/$N28,0))</f>
        <v/>
      </c>
      <c r="AB28" s="5" t="n"/>
    </row>
    <row r="29">
      <c r="A29" s="4" t="n"/>
      <c r="B29" s="18">
        <f>IF($A29="","",IFERROR(VLOOKUP($A29,'Cadastro'!$A$4:$R$103,2,FALSE),""))</f>
        <v/>
      </c>
      <c r="C29" s="19">
        <f>IF($A29="","",IFERROR(VLOOKUP($A29,'Cadastro'!$A$4:$R$103,3,FALSE),""))</f>
        <v/>
      </c>
      <c r="D29" s="18">
        <f>IF($A29="","",IFERROR(VLOOKUP($A29,'Cadastro'!$A$4:$R$103,4,FALSE),""))</f>
        <v/>
      </c>
      <c r="E29" s="18">
        <f>IF($A29="","",IFERROR(VLOOKUP($A29,'Cadastro'!$A$4:$R$103,5,FALSE),""))</f>
        <v/>
      </c>
      <c r="F29" s="20">
        <f>IF($A29="","",IFERROR(VLOOKUP($A29,'Cadastro'!$A$4:$R$103,8,FALSE),0))</f>
        <v/>
      </c>
      <c r="G29" s="14" t="n"/>
      <c r="H29" s="15" t="n"/>
      <c r="I29" s="20">
        <f>IF($A29="","",IFERROR($F29/220*$H29*1.5,0))</f>
        <v/>
      </c>
      <c r="J29" s="8" t="n"/>
      <c r="K29" s="8" t="n"/>
      <c r="L29" s="8" t="n"/>
      <c r="M29" s="8" t="n"/>
      <c r="N29" s="20">
        <f>IF($A29="","",$F29+$I29+$J29+$K29+$L29-$M29)</f>
        <v/>
      </c>
      <c r="O29" s="21">
        <f>IF($A29="","",IFERROR(VLOOKUP($A29,'Cadastro'!$A$4:$R$103,9,FALSE),0))</f>
        <v/>
      </c>
      <c r="P29" s="20">
        <f>IF($A29="","",$N29)</f>
        <v/>
      </c>
      <c r="Q29" s="20">
        <f>IF($A29="","",IFERROR($P29*VLOOKUP($A29,'Cadastro'!$A$4:$R$103,10,FALSE),0))</f>
        <v/>
      </c>
      <c r="R29" s="20">
        <f>IF($A29="","",$P29)</f>
        <v/>
      </c>
      <c r="S29" s="20">
        <f>IF($A29="","",IF($N29&gt;5000,$N29*0.15,IF($N29&gt;3000,$N29*0.075,0)))</f>
        <v/>
      </c>
      <c r="T29" s="20">
        <f>IF($A29="","",IFERROR($F29*VLOOKUP($A29,'Cadastro'!$A$4:$R$103,12,FALSE),0))</f>
        <v/>
      </c>
      <c r="U29" s="8" t="n"/>
      <c r="V29" s="8" t="n"/>
      <c r="W29" s="8" t="n"/>
      <c r="X29" s="20">
        <f>IF($A29="","",SUM($Q29,$S29:$W29))</f>
        <v/>
      </c>
      <c r="Y29" s="20">
        <f>IF($A29="","",$N29*0.08)</f>
        <v/>
      </c>
      <c r="Z29" s="20">
        <f>IF($A29="","",$N29-$X29)</f>
        <v/>
      </c>
      <c r="AA29" s="22">
        <f>IF($A29="","",IFERROR($Z29/$N29,0))</f>
        <v/>
      </c>
      <c r="AB29" s="5" t="n"/>
    </row>
    <row r="30">
      <c r="A30" s="4" t="n"/>
      <c r="B30" s="11">
        <f>IF($A30="","",IFERROR(VLOOKUP($A30,'Cadastro'!$A$4:$R$103,2,FALSE),""))</f>
        <v/>
      </c>
      <c r="C30" s="12">
        <f>IF($A30="","",IFERROR(VLOOKUP($A30,'Cadastro'!$A$4:$R$103,3,FALSE),""))</f>
        <v/>
      </c>
      <c r="D30" s="11">
        <f>IF($A30="","",IFERROR(VLOOKUP($A30,'Cadastro'!$A$4:$R$103,4,FALSE),""))</f>
        <v/>
      </c>
      <c r="E30" s="11">
        <f>IF($A30="","",IFERROR(VLOOKUP($A30,'Cadastro'!$A$4:$R$103,5,FALSE),""))</f>
        <v/>
      </c>
      <c r="F30" s="13">
        <f>IF($A30="","",IFERROR(VLOOKUP($A30,'Cadastro'!$A$4:$R$103,8,FALSE),0))</f>
        <v/>
      </c>
      <c r="G30" s="14" t="n"/>
      <c r="H30" s="15" t="n"/>
      <c r="I30" s="13">
        <f>IF($A30="","",IFERROR($F30/220*$H30*1.5,0))</f>
        <v/>
      </c>
      <c r="J30" s="8" t="n"/>
      <c r="K30" s="8" t="n"/>
      <c r="L30" s="8" t="n"/>
      <c r="M30" s="8" t="n"/>
      <c r="N30" s="13">
        <f>IF($A30="","",$F30+$I30+$J30+$K30+$L30-$M30)</f>
        <v/>
      </c>
      <c r="O30" s="16">
        <f>IF($A30="","",IFERROR(VLOOKUP($A30,'Cadastro'!$A$4:$R$103,9,FALSE),0))</f>
        <v/>
      </c>
      <c r="P30" s="13">
        <f>IF($A30="","",$N30)</f>
        <v/>
      </c>
      <c r="Q30" s="13">
        <f>IF($A30="","",IFERROR($P30*VLOOKUP($A30,'Cadastro'!$A$4:$R$103,10,FALSE),0))</f>
        <v/>
      </c>
      <c r="R30" s="13">
        <f>IF($A30="","",$P30)</f>
        <v/>
      </c>
      <c r="S30" s="13">
        <f>IF($A30="","",IF($N30&gt;5000,$N30*0.15,IF($N30&gt;3000,$N30*0.075,0)))</f>
        <v/>
      </c>
      <c r="T30" s="13">
        <f>IF($A30="","",IFERROR($F30*VLOOKUP($A30,'Cadastro'!$A$4:$R$103,12,FALSE),0))</f>
        <v/>
      </c>
      <c r="U30" s="8" t="n"/>
      <c r="V30" s="8" t="n"/>
      <c r="W30" s="8" t="n"/>
      <c r="X30" s="13">
        <f>IF($A30="","",SUM($Q30,$S30:$W30))</f>
        <v/>
      </c>
      <c r="Y30" s="13">
        <f>IF($A30="","",$N30*0.08)</f>
        <v/>
      </c>
      <c r="Z30" s="13">
        <f>IF($A30="","",$N30-$X30)</f>
        <v/>
      </c>
      <c r="AA30" s="17">
        <f>IF($A30="","",IFERROR($Z30/$N30,0))</f>
        <v/>
      </c>
      <c r="AB30" s="5" t="n"/>
    </row>
    <row r="31">
      <c r="A31" s="4" t="n"/>
      <c r="B31" s="18">
        <f>IF($A31="","",IFERROR(VLOOKUP($A31,'Cadastro'!$A$4:$R$103,2,FALSE),""))</f>
        <v/>
      </c>
      <c r="C31" s="19">
        <f>IF($A31="","",IFERROR(VLOOKUP($A31,'Cadastro'!$A$4:$R$103,3,FALSE),""))</f>
        <v/>
      </c>
      <c r="D31" s="18">
        <f>IF($A31="","",IFERROR(VLOOKUP($A31,'Cadastro'!$A$4:$R$103,4,FALSE),""))</f>
        <v/>
      </c>
      <c r="E31" s="18">
        <f>IF($A31="","",IFERROR(VLOOKUP($A31,'Cadastro'!$A$4:$R$103,5,FALSE),""))</f>
        <v/>
      </c>
      <c r="F31" s="20">
        <f>IF($A31="","",IFERROR(VLOOKUP($A31,'Cadastro'!$A$4:$R$103,8,FALSE),0))</f>
        <v/>
      </c>
      <c r="G31" s="14" t="n"/>
      <c r="H31" s="15" t="n"/>
      <c r="I31" s="20">
        <f>IF($A31="","",IFERROR($F31/220*$H31*1.5,0))</f>
        <v/>
      </c>
      <c r="J31" s="8" t="n"/>
      <c r="K31" s="8" t="n"/>
      <c r="L31" s="8" t="n"/>
      <c r="M31" s="8" t="n"/>
      <c r="N31" s="20">
        <f>IF($A31="","",$F31+$I31+$J31+$K31+$L31-$M31)</f>
        <v/>
      </c>
      <c r="O31" s="21">
        <f>IF($A31="","",IFERROR(VLOOKUP($A31,'Cadastro'!$A$4:$R$103,9,FALSE),0))</f>
        <v/>
      </c>
      <c r="P31" s="20">
        <f>IF($A31="","",$N31)</f>
        <v/>
      </c>
      <c r="Q31" s="20">
        <f>IF($A31="","",IFERROR($P31*VLOOKUP($A31,'Cadastro'!$A$4:$R$103,10,FALSE),0))</f>
        <v/>
      </c>
      <c r="R31" s="20">
        <f>IF($A31="","",$P31)</f>
        <v/>
      </c>
      <c r="S31" s="20">
        <f>IF($A31="","",IF($N31&gt;5000,$N31*0.15,IF($N31&gt;3000,$N31*0.075,0)))</f>
        <v/>
      </c>
      <c r="T31" s="20">
        <f>IF($A31="","",IFERROR($F31*VLOOKUP($A31,'Cadastro'!$A$4:$R$103,12,FALSE),0))</f>
        <v/>
      </c>
      <c r="U31" s="8" t="n"/>
      <c r="V31" s="8" t="n"/>
      <c r="W31" s="8" t="n"/>
      <c r="X31" s="20">
        <f>IF($A31="","",SUM($Q31,$S31:$W31))</f>
        <v/>
      </c>
      <c r="Y31" s="20">
        <f>IF($A31="","",$N31*0.08)</f>
        <v/>
      </c>
      <c r="Z31" s="20">
        <f>IF($A31="","",$N31-$X31)</f>
        <v/>
      </c>
      <c r="AA31" s="22">
        <f>IF($A31="","",IFERROR($Z31/$N31,0))</f>
        <v/>
      </c>
      <c r="AB31" s="5" t="n"/>
    </row>
    <row r="32">
      <c r="A32" s="4" t="n"/>
      <c r="B32" s="11">
        <f>IF($A32="","",IFERROR(VLOOKUP($A32,'Cadastro'!$A$4:$R$103,2,FALSE),""))</f>
        <v/>
      </c>
      <c r="C32" s="12">
        <f>IF($A32="","",IFERROR(VLOOKUP($A32,'Cadastro'!$A$4:$R$103,3,FALSE),""))</f>
        <v/>
      </c>
      <c r="D32" s="11">
        <f>IF($A32="","",IFERROR(VLOOKUP($A32,'Cadastro'!$A$4:$R$103,4,FALSE),""))</f>
        <v/>
      </c>
      <c r="E32" s="11">
        <f>IF($A32="","",IFERROR(VLOOKUP($A32,'Cadastro'!$A$4:$R$103,5,FALSE),""))</f>
        <v/>
      </c>
      <c r="F32" s="13">
        <f>IF($A32="","",IFERROR(VLOOKUP($A32,'Cadastro'!$A$4:$R$103,8,FALSE),0))</f>
        <v/>
      </c>
      <c r="G32" s="14" t="n"/>
      <c r="H32" s="15" t="n"/>
      <c r="I32" s="13">
        <f>IF($A32="","",IFERROR($F32/220*$H32*1.5,0))</f>
        <v/>
      </c>
      <c r="J32" s="8" t="n"/>
      <c r="K32" s="8" t="n"/>
      <c r="L32" s="8" t="n"/>
      <c r="M32" s="8" t="n"/>
      <c r="N32" s="13">
        <f>IF($A32="","",$F32+$I32+$J32+$K32+$L32-$M32)</f>
        <v/>
      </c>
      <c r="O32" s="16">
        <f>IF($A32="","",IFERROR(VLOOKUP($A32,'Cadastro'!$A$4:$R$103,9,FALSE),0))</f>
        <v/>
      </c>
      <c r="P32" s="13">
        <f>IF($A32="","",$N32)</f>
        <v/>
      </c>
      <c r="Q32" s="13">
        <f>IF($A32="","",IFERROR($P32*VLOOKUP($A32,'Cadastro'!$A$4:$R$103,10,FALSE),0))</f>
        <v/>
      </c>
      <c r="R32" s="13">
        <f>IF($A32="","",$P32)</f>
        <v/>
      </c>
      <c r="S32" s="13">
        <f>IF($A32="","",IF($N32&gt;5000,$N32*0.15,IF($N32&gt;3000,$N32*0.075,0)))</f>
        <v/>
      </c>
      <c r="T32" s="13">
        <f>IF($A32="","",IFERROR($F32*VLOOKUP($A32,'Cadastro'!$A$4:$R$103,12,FALSE),0))</f>
        <v/>
      </c>
      <c r="U32" s="8" t="n"/>
      <c r="V32" s="8" t="n"/>
      <c r="W32" s="8" t="n"/>
      <c r="X32" s="13">
        <f>IF($A32="","",SUM($Q32,$S32:$W32))</f>
        <v/>
      </c>
      <c r="Y32" s="13">
        <f>IF($A32="","",$N32*0.08)</f>
        <v/>
      </c>
      <c r="Z32" s="13">
        <f>IF($A32="","",$N32-$X32)</f>
        <v/>
      </c>
      <c r="AA32" s="17">
        <f>IF($A32="","",IFERROR($Z32/$N32,0))</f>
        <v/>
      </c>
      <c r="AB32" s="5" t="n"/>
    </row>
    <row r="33">
      <c r="A33" s="4" t="n"/>
      <c r="B33" s="18">
        <f>IF($A33="","",IFERROR(VLOOKUP($A33,'Cadastro'!$A$4:$R$103,2,FALSE),""))</f>
        <v/>
      </c>
      <c r="C33" s="19">
        <f>IF($A33="","",IFERROR(VLOOKUP($A33,'Cadastro'!$A$4:$R$103,3,FALSE),""))</f>
        <v/>
      </c>
      <c r="D33" s="18">
        <f>IF($A33="","",IFERROR(VLOOKUP($A33,'Cadastro'!$A$4:$R$103,4,FALSE),""))</f>
        <v/>
      </c>
      <c r="E33" s="18">
        <f>IF($A33="","",IFERROR(VLOOKUP($A33,'Cadastro'!$A$4:$R$103,5,FALSE),""))</f>
        <v/>
      </c>
      <c r="F33" s="20">
        <f>IF($A33="","",IFERROR(VLOOKUP($A33,'Cadastro'!$A$4:$R$103,8,FALSE),0))</f>
        <v/>
      </c>
      <c r="G33" s="14" t="n"/>
      <c r="H33" s="15" t="n"/>
      <c r="I33" s="20">
        <f>IF($A33="","",IFERROR($F33/220*$H33*1.5,0))</f>
        <v/>
      </c>
      <c r="J33" s="8" t="n"/>
      <c r="K33" s="8" t="n"/>
      <c r="L33" s="8" t="n"/>
      <c r="M33" s="8" t="n"/>
      <c r="N33" s="20">
        <f>IF($A33="","",$F33+$I33+$J33+$K33+$L33-$M33)</f>
        <v/>
      </c>
      <c r="O33" s="21">
        <f>IF($A33="","",IFERROR(VLOOKUP($A33,'Cadastro'!$A$4:$R$103,9,FALSE),0))</f>
        <v/>
      </c>
      <c r="P33" s="20">
        <f>IF($A33="","",$N33)</f>
        <v/>
      </c>
      <c r="Q33" s="20">
        <f>IF($A33="","",IFERROR($P33*VLOOKUP($A33,'Cadastro'!$A$4:$R$103,10,FALSE),0))</f>
        <v/>
      </c>
      <c r="R33" s="20">
        <f>IF($A33="","",$P33)</f>
        <v/>
      </c>
      <c r="S33" s="20">
        <f>IF($A33="","",IF($N33&gt;5000,$N33*0.15,IF($N33&gt;3000,$N33*0.075,0)))</f>
        <v/>
      </c>
      <c r="T33" s="20">
        <f>IF($A33="","",IFERROR($F33*VLOOKUP($A33,'Cadastro'!$A$4:$R$103,12,FALSE),0))</f>
        <v/>
      </c>
      <c r="U33" s="8" t="n"/>
      <c r="V33" s="8" t="n"/>
      <c r="W33" s="8" t="n"/>
      <c r="X33" s="20">
        <f>IF($A33="","",SUM($Q33,$S33:$W33))</f>
        <v/>
      </c>
      <c r="Y33" s="20">
        <f>IF($A33="","",$N33*0.08)</f>
        <v/>
      </c>
      <c r="Z33" s="20">
        <f>IF($A33="","",$N33-$X33)</f>
        <v/>
      </c>
      <c r="AA33" s="22">
        <f>IF($A33="","",IFERROR($Z33/$N33,0))</f>
        <v/>
      </c>
      <c r="AB33" s="5" t="n"/>
    </row>
    <row r="34">
      <c r="A34" s="4" t="n"/>
      <c r="B34" s="11">
        <f>IF($A34="","",IFERROR(VLOOKUP($A34,'Cadastro'!$A$4:$R$103,2,FALSE),""))</f>
        <v/>
      </c>
      <c r="C34" s="12">
        <f>IF($A34="","",IFERROR(VLOOKUP($A34,'Cadastro'!$A$4:$R$103,3,FALSE),""))</f>
        <v/>
      </c>
      <c r="D34" s="11">
        <f>IF($A34="","",IFERROR(VLOOKUP($A34,'Cadastro'!$A$4:$R$103,4,FALSE),""))</f>
        <v/>
      </c>
      <c r="E34" s="11">
        <f>IF($A34="","",IFERROR(VLOOKUP($A34,'Cadastro'!$A$4:$R$103,5,FALSE),""))</f>
        <v/>
      </c>
      <c r="F34" s="13">
        <f>IF($A34="","",IFERROR(VLOOKUP($A34,'Cadastro'!$A$4:$R$103,8,FALSE),0))</f>
        <v/>
      </c>
      <c r="G34" s="14" t="n"/>
      <c r="H34" s="15" t="n"/>
      <c r="I34" s="13">
        <f>IF($A34="","",IFERROR($F34/220*$H34*1.5,0))</f>
        <v/>
      </c>
      <c r="J34" s="8" t="n"/>
      <c r="K34" s="8" t="n"/>
      <c r="L34" s="8" t="n"/>
      <c r="M34" s="8" t="n"/>
      <c r="N34" s="13">
        <f>IF($A34="","",$F34+$I34+$J34+$K34+$L34-$M34)</f>
        <v/>
      </c>
      <c r="O34" s="16">
        <f>IF($A34="","",IFERROR(VLOOKUP($A34,'Cadastro'!$A$4:$R$103,9,FALSE),0))</f>
        <v/>
      </c>
      <c r="P34" s="13">
        <f>IF($A34="","",$N34)</f>
        <v/>
      </c>
      <c r="Q34" s="13">
        <f>IF($A34="","",IFERROR($P34*VLOOKUP($A34,'Cadastro'!$A$4:$R$103,10,FALSE),0))</f>
        <v/>
      </c>
      <c r="R34" s="13">
        <f>IF($A34="","",$P34)</f>
        <v/>
      </c>
      <c r="S34" s="13">
        <f>IF($A34="","",IF($N34&gt;5000,$N34*0.15,IF($N34&gt;3000,$N34*0.075,0)))</f>
        <v/>
      </c>
      <c r="T34" s="13">
        <f>IF($A34="","",IFERROR($F34*VLOOKUP($A34,'Cadastro'!$A$4:$R$103,12,FALSE),0))</f>
        <v/>
      </c>
      <c r="U34" s="8" t="n"/>
      <c r="V34" s="8" t="n"/>
      <c r="W34" s="8" t="n"/>
      <c r="X34" s="13">
        <f>IF($A34="","",SUM($Q34,$S34:$W34))</f>
        <v/>
      </c>
      <c r="Y34" s="13">
        <f>IF($A34="","",$N34*0.08)</f>
        <v/>
      </c>
      <c r="Z34" s="13">
        <f>IF($A34="","",$N34-$X34)</f>
        <v/>
      </c>
      <c r="AA34" s="17">
        <f>IF($A34="","",IFERROR($Z34/$N34,0))</f>
        <v/>
      </c>
      <c r="AB34" s="5" t="n"/>
    </row>
    <row r="35">
      <c r="A35" s="4" t="n"/>
      <c r="B35" s="18">
        <f>IF($A35="","",IFERROR(VLOOKUP($A35,'Cadastro'!$A$4:$R$103,2,FALSE),""))</f>
        <v/>
      </c>
      <c r="C35" s="19">
        <f>IF($A35="","",IFERROR(VLOOKUP($A35,'Cadastro'!$A$4:$R$103,3,FALSE),""))</f>
        <v/>
      </c>
      <c r="D35" s="18">
        <f>IF($A35="","",IFERROR(VLOOKUP($A35,'Cadastro'!$A$4:$R$103,4,FALSE),""))</f>
        <v/>
      </c>
      <c r="E35" s="18">
        <f>IF($A35="","",IFERROR(VLOOKUP($A35,'Cadastro'!$A$4:$R$103,5,FALSE),""))</f>
        <v/>
      </c>
      <c r="F35" s="20">
        <f>IF($A35="","",IFERROR(VLOOKUP($A35,'Cadastro'!$A$4:$R$103,8,FALSE),0))</f>
        <v/>
      </c>
      <c r="G35" s="14" t="n"/>
      <c r="H35" s="15" t="n"/>
      <c r="I35" s="20">
        <f>IF($A35="","",IFERROR($F35/220*$H35*1.5,0))</f>
        <v/>
      </c>
      <c r="J35" s="8" t="n"/>
      <c r="K35" s="8" t="n"/>
      <c r="L35" s="8" t="n"/>
      <c r="M35" s="8" t="n"/>
      <c r="N35" s="20">
        <f>IF($A35="","",$F35+$I35+$J35+$K35+$L35-$M35)</f>
        <v/>
      </c>
      <c r="O35" s="21">
        <f>IF($A35="","",IFERROR(VLOOKUP($A35,'Cadastro'!$A$4:$R$103,9,FALSE),0))</f>
        <v/>
      </c>
      <c r="P35" s="20">
        <f>IF($A35="","",$N35)</f>
        <v/>
      </c>
      <c r="Q35" s="20">
        <f>IF($A35="","",IFERROR($P35*VLOOKUP($A35,'Cadastro'!$A$4:$R$103,10,FALSE),0))</f>
        <v/>
      </c>
      <c r="R35" s="20">
        <f>IF($A35="","",$P35)</f>
        <v/>
      </c>
      <c r="S35" s="20">
        <f>IF($A35="","",IF($N35&gt;5000,$N35*0.15,IF($N35&gt;3000,$N35*0.075,0)))</f>
        <v/>
      </c>
      <c r="T35" s="20">
        <f>IF($A35="","",IFERROR($F35*VLOOKUP($A35,'Cadastro'!$A$4:$R$103,12,FALSE),0))</f>
        <v/>
      </c>
      <c r="U35" s="8" t="n"/>
      <c r="V35" s="8" t="n"/>
      <c r="W35" s="8" t="n"/>
      <c r="X35" s="20">
        <f>IF($A35="","",SUM($Q35,$S35:$W35))</f>
        <v/>
      </c>
      <c r="Y35" s="20">
        <f>IF($A35="","",$N35*0.08)</f>
        <v/>
      </c>
      <c r="Z35" s="20">
        <f>IF($A35="","",$N35-$X35)</f>
        <v/>
      </c>
      <c r="AA35" s="22">
        <f>IF($A35="","",IFERROR($Z35/$N35,0))</f>
        <v/>
      </c>
      <c r="AB35" s="5" t="n"/>
    </row>
    <row r="36">
      <c r="A36" s="4" t="n"/>
      <c r="B36" s="11">
        <f>IF($A36="","",IFERROR(VLOOKUP($A36,'Cadastro'!$A$4:$R$103,2,FALSE),""))</f>
        <v/>
      </c>
      <c r="C36" s="12">
        <f>IF($A36="","",IFERROR(VLOOKUP($A36,'Cadastro'!$A$4:$R$103,3,FALSE),""))</f>
        <v/>
      </c>
      <c r="D36" s="11">
        <f>IF($A36="","",IFERROR(VLOOKUP($A36,'Cadastro'!$A$4:$R$103,4,FALSE),""))</f>
        <v/>
      </c>
      <c r="E36" s="11">
        <f>IF($A36="","",IFERROR(VLOOKUP($A36,'Cadastro'!$A$4:$R$103,5,FALSE),""))</f>
        <v/>
      </c>
      <c r="F36" s="13">
        <f>IF($A36="","",IFERROR(VLOOKUP($A36,'Cadastro'!$A$4:$R$103,8,FALSE),0))</f>
        <v/>
      </c>
      <c r="G36" s="14" t="n"/>
      <c r="H36" s="15" t="n"/>
      <c r="I36" s="13">
        <f>IF($A36="","",IFERROR($F36/220*$H36*1.5,0))</f>
        <v/>
      </c>
      <c r="J36" s="8" t="n"/>
      <c r="K36" s="8" t="n"/>
      <c r="L36" s="8" t="n"/>
      <c r="M36" s="8" t="n"/>
      <c r="N36" s="13">
        <f>IF($A36="","",$F36+$I36+$J36+$K36+$L36-$M36)</f>
        <v/>
      </c>
      <c r="O36" s="16">
        <f>IF($A36="","",IFERROR(VLOOKUP($A36,'Cadastro'!$A$4:$R$103,9,FALSE),0))</f>
        <v/>
      </c>
      <c r="P36" s="13">
        <f>IF($A36="","",$N36)</f>
        <v/>
      </c>
      <c r="Q36" s="13">
        <f>IF($A36="","",IFERROR($P36*VLOOKUP($A36,'Cadastro'!$A$4:$R$103,10,FALSE),0))</f>
        <v/>
      </c>
      <c r="R36" s="13">
        <f>IF($A36="","",$P36)</f>
        <v/>
      </c>
      <c r="S36" s="13">
        <f>IF($A36="","",IF($N36&gt;5000,$N36*0.15,IF($N36&gt;3000,$N36*0.075,0)))</f>
        <v/>
      </c>
      <c r="T36" s="13">
        <f>IF($A36="","",IFERROR($F36*VLOOKUP($A36,'Cadastro'!$A$4:$R$103,12,FALSE),0))</f>
        <v/>
      </c>
      <c r="U36" s="8" t="n"/>
      <c r="V36" s="8" t="n"/>
      <c r="W36" s="8" t="n"/>
      <c r="X36" s="13">
        <f>IF($A36="","",SUM($Q36,$S36:$W36))</f>
        <v/>
      </c>
      <c r="Y36" s="13">
        <f>IF($A36="","",$N36*0.08)</f>
        <v/>
      </c>
      <c r="Z36" s="13">
        <f>IF($A36="","",$N36-$X36)</f>
        <v/>
      </c>
      <c r="AA36" s="17">
        <f>IF($A36="","",IFERROR($Z36/$N36,0))</f>
        <v/>
      </c>
      <c r="AB36" s="5" t="n"/>
    </row>
    <row r="37">
      <c r="A37" s="4" t="n"/>
      <c r="B37" s="18">
        <f>IF($A37="","",IFERROR(VLOOKUP($A37,'Cadastro'!$A$4:$R$103,2,FALSE),""))</f>
        <v/>
      </c>
      <c r="C37" s="19">
        <f>IF($A37="","",IFERROR(VLOOKUP($A37,'Cadastro'!$A$4:$R$103,3,FALSE),""))</f>
        <v/>
      </c>
      <c r="D37" s="18">
        <f>IF($A37="","",IFERROR(VLOOKUP($A37,'Cadastro'!$A$4:$R$103,4,FALSE),""))</f>
        <v/>
      </c>
      <c r="E37" s="18">
        <f>IF($A37="","",IFERROR(VLOOKUP($A37,'Cadastro'!$A$4:$R$103,5,FALSE),""))</f>
        <v/>
      </c>
      <c r="F37" s="20">
        <f>IF($A37="","",IFERROR(VLOOKUP($A37,'Cadastro'!$A$4:$R$103,8,FALSE),0))</f>
        <v/>
      </c>
      <c r="G37" s="14" t="n"/>
      <c r="H37" s="15" t="n"/>
      <c r="I37" s="20">
        <f>IF($A37="","",IFERROR($F37/220*$H37*1.5,0))</f>
        <v/>
      </c>
      <c r="J37" s="8" t="n"/>
      <c r="K37" s="8" t="n"/>
      <c r="L37" s="8" t="n"/>
      <c r="M37" s="8" t="n"/>
      <c r="N37" s="20">
        <f>IF($A37="","",$F37+$I37+$J37+$K37+$L37-$M37)</f>
        <v/>
      </c>
      <c r="O37" s="21">
        <f>IF($A37="","",IFERROR(VLOOKUP($A37,'Cadastro'!$A$4:$R$103,9,FALSE),0))</f>
        <v/>
      </c>
      <c r="P37" s="20">
        <f>IF($A37="","",$N37)</f>
        <v/>
      </c>
      <c r="Q37" s="20">
        <f>IF($A37="","",IFERROR($P37*VLOOKUP($A37,'Cadastro'!$A$4:$R$103,10,FALSE),0))</f>
        <v/>
      </c>
      <c r="R37" s="20">
        <f>IF($A37="","",$P37)</f>
        <v/>
      </c>
      <c r="S37" s="20">
        <f>IF($A37="","",IF($N37&gt;5000,$N37*0.15,IF($N37&gt;3000,$N37*0.075,0)))</f>
        <v/>
      </c>
      <c r="T37" s="20">
        <f>IF($A37="","",IFERROR($F37*VLOOKUP($A37,'Cadastro'!$A$4:$R$103,12,FALSE),0))</f>
        <v/>
      </c>
      <c r="U37" s="8" t="n"/>
      <c r="V37" s="8" t="n"/>
      <c r="W37" s="8" t="n"/>
      <c r="X37" s="20">
        <f>IF($A37="","",SUM($Q37,$S37:$W37))</f>
        <v/>
      </c>
      <c r="Y37" s="20">
        <f>IF($A37="","",$N37*0.08)</f>
        <v/>
      </c>
      <c r="Z37" s="20">
        <f>IF($A37="","",$N37-$X37)</f>
        <v/>
      </c>
      <c r="AA37" s="22">
        <f>IF($A37="","",IFERROR($Z37/$N37,0))</f>
        <v/>
      </c>
      <c r="AB37" s="5" t="n"/>
    </row>
    <row r="38">
      <c r="A38" s="4" t="n"/>
      <c r="B38" s="11">
        <f>IF($A38="","",IFERROR(VLOOKUP($A38,'Cadastro'!$A$4:$R$103,2,FALSE),""))</f>
        <v/>
      </c>
      <c r="C38" s="12">
        <f>IF($A38="","",IFERROR(VLOOKUP($A38,'Cadastro'!$A$4:$R$103,3,FALSE),""))</f>
        <v/>
      </c>
      <c r="D38" s="11">
        <f>IF($A38="","",IFERROR(VLOOKUP($A38,'Cadastro'!$A$4:$R$103,4,FALSE),""))</f>
        <v/>
      </c>
      <c r="E38" s="11">
        <f>IF($A38="","",IFERROR(VLOOKUP($A38,'Cadastro'!$A$4:$R$103,5,FALSE),""))</f>
        <v/>
      </c>
      <c r="F38" s="13">
        <f>IF($A38="","",IFERROR(VLOOKUP($A38,'Cadastro'!$A$4:$R$103,8,FALSE),0))</f>
        <v/>
      </c>
      <c r="G38" s="14" t="n"/>
      <c r="H38" s="15" t="n"/>
      <c r="I38" s="13">
        <f>IF($A38="","",IFERROR($F38/220*$H38*1.5,0))</f>
        <v/>
      </c>
      <c r="J38" s="8" t="n"/>
      <c r="K38" s="8" t="n"/>
      <c r="L38" s="8" t="n"/>
      <c r="M38" s="8" t="n"/>
      <c r="N38" s="13">
        <f>IF($A38="","",$F38+$I38+$J38+$K38+$L38-$M38)</f>
        <v/>
      </c>
      <c r="O38" s="16">
        <f>IF($A38="","",IFERROR(VLOOKUP($A38,'Cadastro'!$A$4:$R$103,9,FALSE),0))</f>
        <v/>
      </c>
      <c r="P38" s="13">
        <f>IF($A38="","",$N38)</f>
        <v/>
      </c>
      <c r="Q38" s="13">
        <f>IF($A38="","",IFERROR($P38*VLOOKUP($A38,'Cadastro'!$A$4:$R$103,10,FALSE),0))</f>
        <v/>
      </c>
      <c r="R38" s="13">
        <f>IF($A38="","",$P38)</f>
        <v/>
      </c>
      <c r="S38" s="13">
        <f>IF($A38="","",IF($N38&gt;5000,$N38*0.15,IF($N38&gt;3000,$N38*0.075,0)))</f>
        <v/>
      </c>
      <c r="T38" s="13">
        <f>IF($A38="","",IFERROR($F38*VLOOKUP($A38,'Cadastro'!$A$4:$R$103,12,FALSE),0))</f>
        <v/>
      </c>
      <c r="U38" s="8" t="n"/>
      <c r="V38" s="8" t="n"/>
      <c r="W38" s="8" t="n"/>
      <c r="X38" s="13">
        <f>IF($A38="","",SUM($Q38,$S38:$W38))</f>
        <v/>
      </c>
      <c r="Y38" s="13">
        <f>IF($A38="","",$N38*0.08)</f>
        <v/>
      </c>
      <c r="Z38" s="13">
        <f>IF($A38="","",$N38-$X38)</f>
        <v/>
      </c>
      <c r="AA38" s="17">
        <f>IF($A38="","",IFERROR($Z38/$N38,0))</f>
        <v/>
      </c>
      <c r="AB38" s="5" t="n"/>
    </row>
    <row r="39">
      <c r="A39" s="4" t="n"/>
      <c r="B39" s="18">
        <f>IF($A39="","",IFERROR(VLOOKUP($A39,'Cadastro'!$A$4:$R$103,2,FALSE),""))</f>
        <v/>
      </c>
      <c r="C39" s="19">
        <f>IF($A39="","",IFERROR(VLOOKUP($A39,'Cadastro'!$A$4:$R$103,3,FALSE),""))</f>
        <v/>
      </c>
      <c r="D39" s="18">
        <f>IF($A39="","",IFERROR(VLOOKUP($A39,'Cadastro'!$A$4:$R$103,4,FALSE),""))</f>
        <v/>
      </c>
      <c r="E39" s="18">
        <f>IF($A39="","",IFERROR(VLOOKUP($A39,'Cadastro'!$A$4:$R$103,5,FALSE),""))</f>
        <v/>
      </c>
      <c r="F39" s="20">
        <f>IF($A39="","",IFERROR(VLOOKUP($A39,'Cadastro'!$A$4:$R$103,8,FALSE),0))</f>
        <v/>
      </c>
      <c r="G39" s="14" t="n"/>
      <c r="H39" s="15" t="n"/>
      <c r="I39" s="20">
        <f>IF($A39="","",IFERROR($F39/220*$H39*1.5,0))</f>
        <v/>
      </c>
      <c r="J39" s="8" t="n"/>
      <c r="K39" s="8" t="n"/>
      <c r="L39" s="8" t="n"/>
      <c r="M39" s="8" t="n"/>
      <c r="N39" s="20">
        <f>IF($A39="","",$F39+$I39+$J39+$K39+$L39-$M39)</f>
        <v/>
      </c>
      <c r="O39" s="21">
        <f>IF($A39="","",IFERROR(VLOOKUP($A39,'Cadastro'!$A$4:$R$103,9,FALSE),0))</f>
        <v/>
      </c>
      <c r="P39" s="20">
        <f>IF($A39="","",$N39)</f>
        <v/>
      </c>
      <c r="Q39" s="20">
        <f>IF($A39="","",IFERROR($P39*VLOOKUP($A39,'Cadastro'!$A$4:$R$103,10,FALSE),0))</f>
        <v/>
      </c>
      <c r="R39" s="20">
        <f>IF($A39="","",$P39)</f>
        <v/>
      </c>
      <c r="S39" s="20">
        <f>IF($A39="","",IF($N39&gt;5000,$N39*0.15,IF($N39&gt;3000,$N39*0.075,0)))</f>
        <v/>
      </c>
      <c r="T39" s="20">
        <f>IF($A39="","",IFERROR($F39*VLOOKUP($A39,'Cadastro'!$A$4:$R$103,12,FALSE),0))</f>
        <v/>
      </c>
      <c r="U39" s="8" t="n"/>
      <c r="V39" s="8" t="n"/>
      <c r="W39" s="8" t="n"/>
      <c r="X39" s="20">
        <f>IF($A39="","",SUM($Q39,$S39:$W39))</f>
        <v/>
      </c>
      <c r="Y39" s="20">
        <f>IF($A39="","",$N39*0.08)</f>
        <v/>
      </c>
      <c r="Z39" s="20">
        <f>IF($A39="","",$N39-$X39)</f>
        <v/>
      </c>
      <c r="AA39" s="22">
        <f>IF($A39="","",IFERROR($Z39/$N39,0))</f>
        <v/>
      </c>
      <c r="AB39" s="5" t="n"/>
    </row>
    <row r="40">
      <c r="A40" s="4" t="n"/>
      <c r="B40" s="11">
        <f>IF($A40="","",IFERROR(VLOOKUP($A40,'Cadastro'!$A$4:$R$103,2,FALSE),""))</f>
        <v/>
      </c>
      <c r="C40" s="12">
        <f>IF($A40="","",IFERROR(VLOOKUP($A40,'Cadastro'!$A$4:$R$103,3,FALSE),""))</f>
        <v/>
      </c>
      <c r="D40" s="11">
        <f>IF($A40="","",IFERROR(VLOOKUP($A40,'Cadastro'!$A$4:$R$103,4,FALSE),""))</f>
        <v/>
      </c>
      <c r="E40" s="11">
        <f>IF($A40="","",IFERROR(VLOOKUP($A40,'Cadastro'!$A$4:$R$103,5,FALSE),""))</f>
        <v/>
      </c>
      <c r="F40" s="13">
        <f>IF($A40="","",IFERROR(VLOOKUP($A40,'Cadastro'!$A$4:$R$103,8,FALSE),0))</f>
        <v/>
      </c>
      <c r="G40" s="14" t="n"/>
      <c r="H40" s="15" t="n"/>
      <c r="I40" s="13">
        <f>IF($A40="","",IFERROR($F40/220*$H40*1.5,0))</f>
        <v/>
      </c>
      <c r="J40" s="8" t="n"/>
      <c r="K40" s="8" t="n"/>
      <c r="L40" s="8" t="n"/>
      <c r="M40" s="8" t="n"/>
      <c r="N40" s="13">
        <f>IF($A40="","",$F40+$I40+$J40+$K40+$L40-$M40)</f>
        <v/>
      </c>
      <c r="O40" s="16">
        <f>IF($A40="","",IFERROR(VLOOKUP($A40,'Cadastro'!$A$4:$R$103,9,FALSE),0))</f>
        <v/>
      </c>
      <c r="P40" s="13">
        <f>IF($A40="","",$N40)</f>
        <v/>
      </c>
      <c r="Q40" s="13">
        <f>IF($A40="","",IFERROR($P40*VLOOKUP($A40,'Cadastro'!$A$4:$R$103,10,FALSE),0))</f>
        <v/>
      </c>
      <c r="R40" s="13">
        <f>IF($A40="","",$P40)</f>
        <v/>
      </c>
      <c r="S40" s="13">
        <f>IF($A40="","",IF($N40&gt;5000,$N40*0.15,IF($N40&gt;3000,$N40*0.075,0)))</f>
        <v/>
      </c>
      <c r="T40" s="13">
        <f>IF($A40="","",IFERROR($F40*VLOOKUP($A40,'Cadastro'!$A$4:$R$103,12,FALSE),0))</f>
        <v/>
      </c>
      <c r="U40" s="8" t="n"/>
      <c r="V40" s="8" t="n"/>
      <c r="W40" s="8" t="n"/>
      <c r="X40" s="13">
        <f>IF($A40="","",SUM($Q40,$S40:$W40))</f>
        <v/>
      </c>
      <c r="Y40" s="13">
        <f>IF($A40="","",$N40*0.08)</f>
        <v/>
      </c>
      <c r="Z40" s="13">
        <f>IF($A40="","",$N40-$X40)</f>
        <v/>
      </c>
      <c r="AA40" s="17">
        <f>IF($A40="","",IFERROR($Z40/$N40,0))</f>
        <v/>
      </c>
      <c r="AB40" s="5" t="n"/>
    </row>
    <row r="41">
      <c r="A41" s="4" t="n"/>
      <c r="B41" s="18">
        <f>IF($A41="","",IFERROR(VLOOKUP($A41,'Cadastro'!$A$4:$R$103,2,FALSE),""))</f>
        <v/>
      </c>
      <c r="C41" s="19">
        <f>IF($A41="","",IFERROR(VLOOKUP($A41,'Cadastro'!$A$4:$R$103,3,FALSE),""))</f>
        <v/>
      </c>
      <c r="D41" s="18">
        <f>IF($A41="","",IFERROR(VLOOKUP($A41,'Cadastro'!$A$4:$R$103,4,FALSE),""))</f>
        <v/>
      </c>
      <c r="E41" s="18">
        <f>IF($A41="","",IFERROR(VLOOKUP($A41,'Cadastro'!$A$4:$R$103,5,FALSE),""))</f>
        <v/>
      </c>
      <c r="F41" s="20">
        <f>IF($A41="","",IFERROR(VLOOKUP($A41,'Cadastro'!$A$4:$R$103,8,FALSE),0))</f>
        <v/>
      </c>
      <c r="G41" s="14" t="n"/>
      <c r="H41" s="15" t="n"/>
      <c r="I41" s="20">
        <f>IF($A41="","",IFERROR($F41/220*$H41*1.5,0))</f>
        <v/>
      </c>
      <c r="J41" s="8" t="n"/>
      <c r="K41" s="8" t="n"/>
      <c r="L41" s="8" t="n"/>
      <c r="M41" s="8" t="n"/>
      <c r="N41" s="20">
        <f>IF($A41="","",$F41+$I41+$J41+$K41+$L41-$M41)</f>
        <v/>
      </c>
      <c r="O41" s="21">
        <f>IF($A41="","",IFERROR(VLOOKUP($A41,'Cadastro'!$A$4:$R$103,9,FALSE),0))</f>
        <v/>
      </c>
      <c r="P41" s="20">
        <f>IF($A41="","",$N41)</f>
        <v/>
      </c>
      <c r="Q41" s="20">
        <f>IF($A41="","",IFERROR($P41*VLOOKUP($A41,'Cadastro'!$A$4:$R$103,10,FALSE),0))</f>
        <v/>
      </c>
      <c r="R41" s="20">
        <f>IF($A41="","",$P41)</f>
        <v/>
      </c>
      <c r="S41" s="20">
        <f>IF($A41="","",IF($N41&gt;5000,$N41*0.15,IF($N41&gt;3000,$N41*0.075,0)))</f>
        <v/>
      </c>
      <c r="T41" s="20">
        <f>IF($A41="","",IFERROR($F41*VLOOKUP($A41,'Cadastro'!$A$4:$R$103,12,FALSE),0))</f>
        <v/>
      </c>
      <c r="U41" s="8" t="n"/>
      <c r="V41" s="8" t="n"/>
      <c r="W41" s="8" t="n"/>
      <c r="X41" s="20">
        <f>IF($A41="","",SUM($Q41,$S41:$W41))</f>
        <v/>
      </c>
      <c r="Y41" s="20">
        <f>IF($A41="","",$N41*0.08)</f>
        <v/>
      </c>
      <c r="Z41" s="20">
        <f>IF($A41="","",$N41-$X41)</f>
        <v/>
      </c>
      <c r="AA41" s="22">
        <f>IF($A41="","",IFERROR($Z41/$N41,0))</f>
        <v/>
      </c>
      <c r="AB41" s="5" t="n"/>
    </row>
    <row r="42">
      <c r="A42" s="4" t="n"/>
      <c r="B42" s="11">
        <f>IF($A42="","",IFERROR(VLOOKUP($A42,'Cadastro'!$A$4:$R$103,2,FALSE),""))</f>
        <v/>
      </c>
      <c r="C42" s="12">
        <f>IF($A42="","",IFERROR(VLOOKUP($A42,'Cadastro'!$A$4:$R$103,3,FALSE),""))</f>
        <v/>
      </c>
      <c r="D42" s="11">
        <f>IF($A42="","",IFERROR(VLOOKUP($A42,'Cadastro'!$A$4:$R$103,4,FALSE),""))</f>
        <v/>
      </c>
      <c r="E42" s="11">
        <f>IF($A42="","",IFERROR(VLOOKUP($A42,'Cadastro'!$A$4:$R$103,5,FALSE),""))</f>
        <v/>
      </c>
      <c r="F42" s="13">
        <f>IF($A42="","",IFERROR(VLOOKUP($A42,'Cadastro'!$A$4:$R$103,8,FALSE),0))</f>
        <v/>
      </c>
      <c r="G42" s="14" t="n"/>
      <c r="H42" s="15" t="n"/>
      <c r="I42" s="13">
        <f>IF($A42="","",IFERROR($F42/220*$H42*1.5,0))</f>
        <v/>
      </c>
      <c r="J42" s="8" t="n"/>
      <c r="K42" s="8" t="n"/>
      <c r="L42" s="8" t="n"/>
      <c r="M42" s="8" t="n"/>
      <c r="N42" s="13">
        <f>IF($A42="","",$F42+$I42+$J42+$K42+$L42-$M42)</f>
        <v/>
      </c>
      <c r="O42" s="16">
        <f>IF($A42="","",IFERROR(VLOOKUP($A42,'Cadastro'!$A$4:$R$103,9,FALSE),0))</f>
        <v/>
      </c>
      <c r="P42" s="13">
        <f>IF($A42="","",$N42)</f>
        <v/>
      </c>
      <c r="Q42" s="13">
        <f>IF($A42="","",IFERROR($P42*VLOOKUP($A42,'Cadastro'!$A$4:$R$103,10,FALSE),0))</f>
        <v/>
      </c>
      <c r="R42" s="13">
        <f>IF($A42="","",$P42)</f>
        <v/>
      </c>
      <c r="S42" s="13">
        <f>IF($A42="","",IF($N42&gt;5000,$N42*0.15,IF($N42&gt;3000,$N42*0.075,0)))</f>
        <v/>
      </c>
      <c r="T42" s="13">
        <f>IF($A42="","",IFERROR($F42*VLOOKUP($A42,'Cadastro'!$A$4:$R$103,12,FALSE),0))</f>
        <v/>
      </c>
      <c r="U42" s="8" t="n"/>
      <c r="V42" s="8" t="n"/>
      <c r="W42" s="8" t="n"/>
      <c r="X42" s="13">
        <f>IF($A42="","",SUM($Q42,$S42:$W42))</f>
        <v/>
      </c>
      <c r="Y42" s="13">
        <f>IF($A42="","",$N42*0.08)</f>
        <v/>
      </c>
      <c r="Z42" s="13">
        <f>IF($A42="","",$N42-$X42)</f>
        <v/>
      </c>
      <c r="AA42" s="17">
        <f>IF($A42="","",IFERROR($Z42/$N42,0))</f>
        <v/>
      </c>
      <c r="AB42" s="5" t="n"/>
    </row>
    <row r="43">
      <c r="A43" s="4" t="n"/>
      <c r="B43" s="18">
        <f>IF($A43="","",IFERROR(VLOOKUP($A43,'Cadastro'!$A$4:$R$103,2,FALSE),""))</f>
        <v/>
      </c>
      <c r="C43" s="19">
        <f>IF($A43="","",IFERROR(VLOOKUP($A43,'Cadastro'!$A$4:$R$103,3,FALSE),""))</f>
        <v/>
      </c>
      <c r="D43" s="18">
        <f>IF($A43="","",IFERROR(VLOOKUP($A43,'Cadastro'!$A$4:$R$103,4,FALSE),""))</f>
        <v/>
      </c>
      <c r="E43" s="18">
        <f>IF($A43="","",IFERROR(VLOOKUP($A43,'Cadastro'!$A$4:$R$103,5,FALSE),""))</f>
        <v/>
      </c>
      <c r="F43" s="20">
        <f>IF($A43="","",IFERROR(VLOOKUP($A43,'Cadastro'!$A$4:$R$103,8,FALSE),0))</f>
        <v/>
      </c>
      <c r="G43" s="14" t="n"/>
      <c r="H43" s="15" t="n"/>
      <c r="I43" s="20">
        <f>IF($A43="","",IFERROR($F43/220*$H43*1.5,0))</f>
        <v/>
      </c>
      <c r="J43" s="8" t="n"/>
      <c r="K43" s="8" t="n"/>
      <c r="L43" s="8" t="n"/>
      <c r="M43" s="8" t="n"/>
      <c r="N43" s="20">
        <f>IF($A43="","",$F43+$I43+$J43+$K43+$L43-$M43)</f>
        <v/>
      </c>
      <c r="O43" s="21">
        <f>IF($A43="","",IFERROR(VLOOKUP($A43,'Cadastro'!$A$4:$R$103,9,FALSE),0))</f>
        <v/>
      </c>
      <c r="P43" s="20">
        <f>IF($A43="","",$N43)</f>
        <v/>
      </c>
      <c r="Q43" s="20">
        <f>IF($A43="","",IFERROR($P43*VLOOKUP($A43,'Cadastro'!$A$4:$R$103,10,FALSE),0))</f>
        <v/>
      </c>
      <c r="R43" s="20">
        <f>IF($A43="","",$P43)</f>
        <v/>
      </c>
      <c r="S43" s="20">
        <f>IF($A43="","",IF($N43&gt;5000,$N43*0.15,IF($N43&gt;3000,$N43*0.075,0)))</f>
        <v/>
      </c>
      <c r="T43" s="20">
        <f>IF($A43="","",IFERROR($F43*VLOOKUP($A43,'Cadastro'!$A$4:$R$103,12,FALSE),0))</f>
        <v/>
      </c>
      <c r="U43" s="8" t="n"/>
      <c r="V43" s="8" t="n"/>
      <c r="W43" s="8" t="n"/>
      <c r="X43" s="20">
        <f>IF($A43="","",SUM($Q43,$S43:$W43))</f>
        <v/>
      </c>
      <c r="Y43" s="20">
        <f>IF($A43="","",$N43*0.08)</f>
        <v/>
      </c>
      <c r="Z43" s="20">
        <f>IF($A43="","",$N43-$X43)</f>
        <v/>
      </c>
      <c r="AA43" s="22">
        <f>IF($A43="","",IFERROR($Z43/$N43,0))</f>
        <v/>
      </c>
      <c r="AB43" s="5" t="n"/>
    </row>
    <row r="44">
      <c r="A44" s="4" t="n"/>
      <c r="B44" s="11">
        <f>IF($A44="","",IFERROR(VLOOKUP($A44,'Cadastro'!$A$4:$R$103,2,FALSE),""))</f>
        <v/>
      </c>
      <c r="C44" s="12">
        <f>IF($A44="","",IFERROR(VLOOKUP($A44,'Cadastro'!$A$4:$R$103,3,FALSE),""))</f>
        <v/>
      </c>
      <c r="D44" s="11">
        <f>IF($A44="","",IFERROR(VLOOKUP($A44,'Cadastro'!$A$4:$R$103,4,FALSE),""))</f>
        <v/>
      </c>
      <c r="E44" s="11">
        <f>IF($A44="","",IFERROR(VLOOKUP($A44,'Cadastro'!$A$4:$R$103,5,FALSE),""))</f>
        <v/>
      </c>
      <c r="F44" s="13">
        <f>IF($A44="","",IFERROR(VLOOKUP($A44,'Cadastro'!$A$4:$R$103,8,FALSE),0))</f>
        <v/>
      </c>
      <c r="G44" s="14" t="n"/>
      <c r="H44" s="15" t="n"/>
      <c r="I44" s="13">
        <f>IF($A44="","",IFERROR($F44/220*$H44*1.5,0))</f>
        <v/>
      </c>
      <c r="J44" s="8" t="n"/>
      <c r="K44" s="8" t="n"/>
      <c r="L44" s="8" t="n"/>
      <c r="M44" s="8" t="n"/>
      <c r="N44" s="13">
        <f>IF($A44="","",$F44+$I44+$J44+$K44+$L44-$M44)</f>
        <v/>
      </c>
      <c r="O44" s="16">
        <f>IF($A44="","",IFERROR(VLOOKUP($A44,'Cadastro'!$A$4:$R$103,9,FALSE),0))</f>
        <v/>
      </c>
      <c r="P44" s="13">
        <f>IF($A44="","",$N44)</f>
        <v/>
      </c>
      <c r="Q44" s="13">
        <f>IF($A44="","",IFERROR($P44*VLOOKUP($A44,'Cadastro'!$A$4:$R$103,10,FALSE),0))</f>
        <v/>
      </c>
      <c r="R44" s="13">
        <f>IF($A44="","",$P44)</f>
        <v/>
      </c>
      <c r="S44" s="13">
        <f>IF($A44="","",IF($N44&gt;5000,$N44*0.15,IF($N44&gt;3000,$N44*0.075,0)))</f>
        <v/>
      </c>
      <c r="T44" s="13">
        <f>IF($A44="","",IFERROR($F44*VLOOKUP($A44,'Cadastro'!$A$4:$R$103,12,FALSE),0))</f>
        <v/>
      </c>
      <c r="U44" s="8" t="n"/>
      <c r="V44" s="8" t="n"/>
      <c r="W44" s="8" t="n"/>
      <c r="X44" s="13">
        <f>IF($A44="","",SUM($Q44,$S44:$W44))</f>
        <v/>
      </c>
      <c r="Y44" s="13">
        <f>IF($A44="","",$N44*0.08)</f>
        <v/>
      </c>
      <c r="Z44" s="13">
        <f>IF($A44="","",$N44-$X44)</f>
        <v/>
      </c>
      <c r="AA44" s="17">
        <f>IF($A44="","",IFERROR($Z44/$N44,0))</f>
        <v/>
      </c>
      <c r="AB44" s="5" t="n"/>
    </row>
    <row r="45">
      <c r="A45" s="4" t="n"/>
      <c r="B45" s="18">
        <f>IF($A45="","",IFERROR(VLOOKUP($A45,'Cadastro'!$A$4:$R$103,2,FALSE),""))</f>
        <v/>
      </c>
      <c r="C45" s="19">
        <f>IF($A45="","",IFERROR(VLOOKUP($A45,'Cadastro'!$A$4:$R$103,3,FALSE),""))</f>
        <v/>
      </c>
      <c r="D45" s="18">
        <f>IF($A45="","",IFERROR(VLOOKUP($A45,'Cadastro'!$A$4:$R$103,4,FALSE),""))</f>
        <v/>
      </c>
      <c r="E45" s="18">
        <f>IF($A45="","",IFERROR(VLOOKUP($A45,'Cadastro'!$A$4:$R$103,5,FALSE),""))</f>
        <v/>
      </c>
      <c r="F45" s="20">
        <f>IF($A45="","",IFERROR(VLOOKUP($A45,'Cadastro'!$A$4:$R$103,8,FALSE),0))</f>
        <v/>
      </c>
      <c r="G45" s="14" t="n"/>
      <c r="H45" s="15" t="n"/>
      <c r="I45" s="20">
        <f>IF($A45="","",IFERROR($F45/220*$H45*1.5,0))</f>
        <v/>
      </c>
      <c r="J45" s="8" t="n"/>
      <c r="K45" s="8" t="n"/>
      <c r="L45" s="8" t="n"/>
      <c r="M45" s="8" t="n"/>
      <c r="N45" s="20">
        <f>IF($A45="","",$F45+$I45+$J45+$K45+$L45-$M45)</f>
        <v/>
      </c>
      <c r="O45" s="21">
        <f>IF($A45="","",IFERROR(VLOOKUP($A45,'Cadastro'!$A$4:$R$103,9,FALSE),0))</f>
        <v/>
      </c>
      <c r="P45" s="20">
        <f>IF($A45="","",$N45)</f>
        <v/>
      </c>
      <c r="Q45" s="20">
        <f>IF($A45="","",IFERROR($P45*VLOOKUP($A45,'Cadastro'!$A$4:$R$103,10,FALSE),0))</f>
        <v/>
      </c>
      <c r="R45" s="20">
        <f>IF($A45="","",$P45)</f>
        <v/>
      </c>
      <c r="S45" s="20">
        <f>IF($A45="","",IF($N45&gt;5000,$N45*0.15,IF($N45&gt;3000,$N45*0.075,0)))</f>
        <v/>
      </c>
      <c r="T45" s="20">
        <f>IF($A45="","",IFERROR($F45*VLOOKUP($A45,'Cadastro'!$A$4:$R$103,12,FALSE),0))</f>
        <v/>
      </c>
      <c r="U45" s="8" t="n"/>
      <c r="V45" s="8" t="n"/>
      <c r="W45" s="8" t="n"/>
      <c r="X45" s="20">
        <f>IF($A45="","",SUM($Q45,$S45:$W45))</f>
        <v/>
      </c>
      <c r="Y45" s="20">
        <f>IF($A45="","",$N45*0.08)</f>
        <v/>
      </c>
      <c r="Z45" s="20">
        <f>IF($A45="","",$N45-$X45)</f>
        <v/>
      </c>
      <c r="AA45" s="22">
        <f>IF($A45="","",IFERROR($Z45/$N45,0))</f>
        <v/>
      </c>
      <c r="AB45" s="5" t="n"/>
    </row>
    <row r="46">
      <c r="A46" s="4" t="n"/>
      <c r="B46" s="11">
        <f>IF($A46="","",IFERROR(VLOOKUP($A46,'Cadastro'!$A$4:$R$103,2,FALSE),""))</f>
        <v/>
      </c>
      <c r="C46" s="12">
        <f>IF($A46="","",IFERROR(VLOOKUP($A46,'Cadastro'!$A$4:$R$103,3,FALSE),""))</f>
        <v/>
      </c>
      <c r="D46" s="11">
        <f>IF($A46="","",IFERROR(VLOOKUP($A46,'Cadastro'!$A$4:$R$103,4,FALSE),""))</f>
        <v/>
      </c>
      <c r="E46" s="11">
        <f>IF($A46="","",IFERROR(VLOOKUP($A46,'Cadastro'!$A$4:$R$103,5,FALSE),""))</f>
        <v/>
      </c>
      <c r="F46" s="13">
        <f>IF($A46="","",IFERROR(VLOOKUP($A46,'Cadastro'!$A$4:$R$103,8,FALSE),0))</f>
        <v/>
      </c>
      <c r="G46" s="14" t="n"/>
      <c r="H46" s="15" t="n"/>
      <c r="I46" s="13">
        <f>IF($A46="","",IFERROR($F46/220*$H46*1.5,0))</f>
        <v/>
      </c>
      <c r="J46" s="8" t="n"/>
      <c r="K46" s="8" t="n"/>
      <c r="L46" s="8" t="n"/>
      <c r="M46" s="8" t="n"/>
      <c r="N46" s="13">
        <f>IF($A46="","",$F46+$I46+$J46+$K46+$L46-$M46)</f>
        <v/>
      </c>
      <c r="O46" s="16">
        <f>IF($A46="","",IFERROR(VLOOKUP($A46,'Cadastro'!$A$4:$R$103,9,FALSE),0))</f>
        <v/>
      </c>
      <c r="P46" s="13">
        <f>IF($A46="","",$N46)</f>
        <v/>
      </c>
      <c r="Q46" s="13">
        <f>IF($A46="","",IFERROR($P46*VLOOKUP($A46,'Cadastro'!$A$4:$R$103,10,FALSE),0))</f>
        <v/>
      </c>
      <c r="R46" s="13">
        <f>IF($A46="","",$P46)</f>
        <v/>
      </c>
      <c r="S46" s="13">
        <f>IF($A46="","",IF($N46&gt;5000,$N46*0.15,IF($N46&gt;3000,$N46*0.075,0)))</f>
        <v/>
      </c>
      <c r="T46" s="13">
        <f>IF($A46="","",IFERROR($F46*VLOOKUP($A46,'Cadastro'!$A$4:$R$103,12,FALSE),0))</f>
        <v/>
      </c>
      <c r="U46" s="8" t="n"/>
      <c r="V46" s="8" t="n"/>
      <c r="W46" s="8" t="n"/>
      <c r="X46" s="13">
        <f>IF($A46="","",SUM($Q46,$S46:$W46))</f>
        <v/>
      </c>
      <c r="Y46" s="13">
        <f>IF($A46="","",$N46*0.08)</f>
        <v/>
      </c>
      <c r="Z46" s="13">
        <f>IF($A46="","",$N46-$X46)</f>
        <v/>
      </c>
      <c r="AA46" s="17">
        <f>IF($A46="","",IFERROR($Z46/$N46,0))</f>
        <v/>
      </c>
      <c r="AB46" s="5" t="n"/>
    </row>
    <row r="47">
      <c r="A47" s="4" t="n"/>
      <c r="B47" s="18">
        <f>IF($A47="","",IFERROR(VLOOKUP($A47,'Cadastro'!$A$4:$R$103,2,FALSE),""))</f>
        <v/>
      </c>
      <c r="C47" s="19">
        <f>IF($A47="","",IFERROR(VLOOKUP($A47,'Cadastro'!$A$4:$R$103,3,FALSE),""))</f>
        <v/>
      </c>
      <c r="D47" s="18">
        <f>IF($A47="","",IFERROR(VLOOKUP($A47,'Cadastro'!$A$4:$R$103,4,FALSE),""))</f>
        <v/>
      </c>
      <c r="E47" s="18">
        <f>IF($A47="","",IFERROR(VLOOKUP($A47,'Cadastro'!$A$4:$R$103,5,FALSE),""))</f>
        <v/>
      </c>
      <c r="F47" s="20">
        <f>IF($A47="","",IFERROR(VLOOKUP($A47,'Cadastro'!$A$4:$R$103,8,FALSE),0))</f>
        <v/>
      </c>
      <c r="G47" s="14" t="n"/>
      <c r="H47" s="15" t="n"/>
      <c r="I47" s="20">
        <f>IF($A47="","",IFERROR($F47/220*$H47*1.5,0))</f>
        <v/>
      </c>
      <c r="J47" s="8" t="n"/>
      <c r="K47" s="8" t="n"/>
      <c r="L47" s="8" t="n"/>
      <c r="M47" s="8" t="n"/>
      <c r="N47" s="20">
        <f>IF($A47="","",$F47+$I47+$J47+$K47+$L47-$M47)</f>
        <v/>
      </c>
      <c r="O47" s="21">
        <f>IF($A47="","",IFERROR(VLOOKUP($A47,'Cadastro'!$A$4:$R$103,9,FALSE),0))</f>
        <v/>
      </c>
      <c r="P47" s="20">
        <f>IF($A47="","",$N47)</f>
        <v/>
      </c>
      <c r="Q47" s="20">
        <f>IF($A47="","",IFERROR($P47*VLOOKUP($A47,'Cadastro'!$A$4:$R$103,10,FALSE),0))</f>
        <v/>
      </c>
      <c r="R47" s="20">
        <f>IF($A47="","",$P47)</f>
        <v/>
      </c>
      <c r="S47" s="20">
        <f>IF($A47="","",IF($N47&gt;5000,$N47*0.15,IF($N47&gt;3000,$N47*0.075,0)))</f>
        <v/>
      </c>
      <c r="T47" s="20">
        <f>IF($A47="","",IFERROR($F47*VLOOKUP($A47,'Cadastro'!$A$4:$R$103,12,FALSE),0))</f>
        <v/>
      </c>
      <c r="U47" s="8" t="n"/>
      <c r="V47" s="8" t="n"/>
      <c r="W47" s="8" t="n"/>
      <c r="X47" s="20">
        <f>IF($A47="","",SUM($Q47,$S47:$W47))</f>
        <v/>
      </c>
      <c r="Y47" s="20">
        <f>IF($A47="","",$N47*0.08)</f>
        <v/>
      </c>
      <c r="Z47" s="20">
        <f>IF($A47="","",$N47-$X47)</f>
        <v/>
      </c>
      <c r="AA47" s="22">
        <f>IF($A47="","",IFERROR($Z47/$N47,0))</f>
        <v/>
      </c>
      <c r="AB47" s="5" t="n"/>
    </row>
    <row r="48">
      <c r="A48" s="4" t="n"/>
      <c r="B48" s="11">
        <f>IF($A48="","",IFERROR(VLOOKUP($A48,'Cadastro'!$A$4:$R$103,2,FALSE),""))</f>
        <v/>
      </c>
      <c r="C48" s="12">
        <f>IF($A48="","",IFERROR(VLOOKUP($A48,'Cadastro'!$A$4:$R$103,3,FALSE),""))</f>
        <v/>
      </c>
      <c r="D48" s="11">
        <f>IF($A48="","",IFERROR(VLOOKUP($A48,'Cadastro'!$A$4:$R$103,4,FALSE),""))</f>
        <v/>
      </c>
      <c r="E48" s="11">
        <f>IF($A48="","",IFERROR(VLOOKUP($A48,'Cadastro'!$A$4:$R$103,5,FALSE),""))</f>
        <v/>
      </c>
      <c r="F48" s="13">
        <f>IF($A48="","",IFERROR(VLOOKUP($A48,'Cadastro'!$A$4:$R$103,8,FALSE),0))</f>
        <v/>
      </c>
      <c r="G48" s="14" t="n"/>
      <c r="H48" s="15" t="n"/>
      <c r="I48" s="13">
        <f>IF($A48="","",IFERROR($F48/220*$H48*1.5,0))</f>
        <v/>
      </c>
      <c r="J48" s="8" t="n"/>
      <c r="K48" s="8" t="n"/>
      <c r="L48" s="8" t="n"/>
      <c r="M48" s="8" t="n"/>
      <c r="N48" s="13">
        <f>IF($A48="","",$F48+$I48+$J48+$K48+$L48-$M48)</f>
        <v/>
      </c>
      <c r="O48" s="16">
        <f>IF($A48="","",IFERROR(VLOOKUP($A48,'Cadastro'!$A$4:$R$103,9,FALSE),0))</f>
        <v/>
      </c>
      <c r="P48" s="13">
        <f>IF($A48="","",$N48)</f>
        <v/>
      </c>
      <c r="Q48" s="13">
        <f>IF($A48="","",IFERROR($P48*VLOOKUP($A48,'Cadastro'!$A$4:$R$103,10,FALSE),0))</f>
        <v/>
      </c>
      <c r="R48" s="13">
        <f>IF($A48="","",$P48)</f>
        <v/>
      </c>
      <c r="S48" s="13">
        <f>IF($A48="","",IF($N48&gt;5000,$N48*0.15,IF($N48&gt;3000,$N48*0.075,0)))</f>
        <v/>
      </c>
      <c r="T48" s="13">
        <f>IF($A48="","",IFERROR($F48*VLOOKUP($A48,'Cadastro'!$A$4:$R$103,12,FALSE),0))</f>
        <v/>
      </c>
      <c r="U48" s="8" t="n"/>
      <c r="V48" s="8" t="n"/>
      <c r="W48" s="8" t="n"/>
      <c r="X48" s="13">
        <f>IF($A48="","",SUM($Q48,$S48:$W48))</f>
        <v/>
      </c>
      <c r="Y48" s="13">
        <f>IF($A48="","",$N48*0.08)</f>
        <v/>
      </c>
      <c r="Z48" s="13">
        <f>IF($A48="","",$N48-$X48)</f>
        <v/>
      </c>
      <c r="AA48" s="17">
        <f>IF($A48="","",IFERROR($Z48/$N48,0))</f>
        <v/>
      </c>
      <c r="AB48" s="5" t="n"/>
    </row>
    <row r="49">
      <c r="A49" s="4" t="n"/>
      <c r="B49" s="18">
        <f>IF($A49="","",IFERROR(VLOOKUP($A49,'Cadastro'!$A$4:$R$103,2,FALSE),""))</f>
        <v/>
      </c>
      <c r="C49" s="19">
        <f>IF($A49="","",IFERROR(VLOOKUP($A49,'Cadastro'!$A$4:$R$103,3,FALSE),""))</f>
        <v/>
      </c>
      <c r="D49" s="18">
        <f>IF($A49="","",IFERROR(VLOOKUP($A49,'Cadastro'!$A$4:$R$103,4,FALSE),""))</f>
        <v/>
      </c>
      <c r="E49" s="18">
        <f>IF($A49="","",IFERROR(VLOOKUP($A49,'Cadastro'!$A$4:$R$103,5,FALSE),""))</f>
        <v/>
      </c>
      <c r="F49" s="20">
        <f>IF($A49="","",IFERROR(VLOOKUP($A49,'Cadastro'!$A$4:$R$103,8,FALSE),0))</f>
        <v/>
      </c>
      <c r="G49" s="14" t="n"/>
      <c r="H49" s="15" t="n"/>
      <c r="I49" s="20">
        <f>IF($A49="","",IFERROR($F49/220*$H49*1.5,0))</f>
        <v/>
      </c>
      <c r="J49" s="8" t="n"/>
      <c r="K49" s="8" t="n"/>
      <c r="L49" s="8" t="n"/>
      <c r="M49" s="8" t="n"/>
      <c r="N49" s="20">
        <f>IF($A49="","",$F49+$I49+$J49+$K49+$L49-$M49)</f>
        <v/>
      </c>
      <c r="O49" s="21">
        <f>IF($A49="","",IFERROR(VLOOKUP($A49,'Cadastro'!$A$4:$R$103,9,FALSE),0))</f>
        <v/>
      </c>
      <c r="P49" s="20">
        <f>IF($A49="","",$N49)</f>
        <v/>
      </c>
      <c r="Q49" s="20">
        <f>IF($A49="","",IFERROR($P49*VLOOKUP($A49,'Cadastro'!$A$4:$R$103,10,FALSE),0))</f>
        <v/>
      </c>
      <c r="R49" s="20">
        <f>IF($A49="","",$P49)</f>
        <v/>
      </c>
      <c r="S49" s="20">
        <f>IF($A49="","",IF($N49&gt;5000,$N49*0.15,IF($N49&gt;3000,$N49*0.075,0)))</f>
        <v/>
      </c>
      <c r="T49" s="20">
        <f>IF($A49="","",IFERROR($F49*VLOOKUP($A49,'Cadastro'!$A$4:$R$103,12,FALSE),0))</f>
        <v/>
      </c>
      <c r="U49" s="8" t="n"/>
      <c r="V49" s="8" t="n"/>
      <c r="W49" s="8" t="n"/>
      <c r="X49" s="20">
        <f>IF($A49="","",SUM($Q49,$S49:$W49))</f>
        <v/>
      </c>
      <c r="Y49" s="20">
        <f>IF($A49="","",$N49*0.08)</f>
        <v/>
      </c>
      <c r="Z49" s="20">
        <f>IF($A49="","",$N49-$X49)</f>
        <v/>
      </c>
      <c r="AA49" s="22">
        <f>IF($A49="","",IFERROR($Z49/$N49,0))</f>
        <v/>
      </c>
      <c r="AB49" s="5" t="n"/>
    </row>
    <row r="50">
      <c r="A50" s="4" t="n"/>
      <c r="B50" s="11">
        <f>IF($A50="","",IFERROR(VLOOKUP($A50,'Cadastro'!$A$4:$R$103,2,FALSE),""))</f>
        <v/>
      </c>
      <c r="C50" s="12">
        <f>IF($A50="","",IFERROR(VLOOKUP($A50,'Cadastro'!$A$4:$R$103,3,FALSE),""))</f>
        <v/>
      </c>
      <c r="D50" s="11">
        <f>IF($A50="","",IFERROR(VLOOKUP($A50,'Cadastro'!$A$4:$R$103,4,FALSE),""))</f>
        <v/>
      </c>
      <c r="E50" s="11">
        <f>IF($A50="","",IFERROR(VLOOKUP($A50,'Cadastro'!$A$4:$R$103,5,FALSE),""))</f>
        <v/>
      </c>
      <c r="F50" s="13">
        <f>IF($A50="","",IFERROR(VLOOKUP($A50,'Cadastro'!$A$4:$R$103,8,FALSE),0))</f>
        <v/>
      </c>
      <c r="G50" s="14" t="n"/>
      <c r="H50" s="15" t="n"/>
      <c r="I50" s="13">
        <f>IF($A50="","",IFERROR($F50/220*$H50*1.5,0))</f>
        <v/>
      </c>
      <c r="J50" s="8" t="n"/>
      <c r="K50" s="8" t="n"/>
      <c r="L50" s="8" t="n"/>
      <c r="M50" s="8" t="n"/>
      <c r="N50" s="13">
        <f>IF($A50="","",$F50+$I50+$J50+$K50+$L50-$M50)</f>
        <v/>
      </c>
      <c r="O50" s="16">
        <f>IF($A50="","",IFERROR(VLOOKUP($A50,'Cadastro'!$A$4:$R$103,9,FALSE),0))</f>
        <v/>
      </c>
      <c r="P50" s="13">
        <f>IF($A50="","",$N50)</f>
        <v/>
      </c>
      <c r="Q50" s="13">
        <f>IF($A50="","",IFERROR($P50*VLOOKUP($A50,'Cadastro'!$A$4:$R$103,10,FALSE),0))</f>
        <v/>
      </c>
      <c r="R50" s="13">
        <f>IF($A50="","",$P50)</f>
        <v/>
      </c>
      <c r="S50" s="13">
        <f>IF($A50="","",IF($N50&gt;5000,$N50*0.15,IF($N50&gt;3000,$N50*0.075,0)))</f>
        <v/>
      </c>
      <c r="T50" s="13">
        <f>IF($A50="","",IFERROR($F50*VLOOKUP($A50,'Cadastro'!$A$4:$R$103,12,FALSE),0))</f>
        <v/>
      </c>
      <c r="U50" s="8" t="n"/>
      <c r="V50" s="8" t="n"/>
      <c r="W50" s="8" t="n"/>
      <c r="X50" s="13">
        <f>IF($A50="","",SUM($Q50,$S50:$W50))</f>
        <v/>
      </c>
      <c r="Y50" s="13">
        <f>IF($A50="","",$N50*0.08)</f>
        <v/>
      </c>
      <c r="Z50" s="13">
        <f>IF($A50="","",$N50-$X50)</f>
        <v/>
      </c>
      <c r="AA50" s="17">
        <f>IF($A50="","",IFERROR($Z50/$N50,0))</f>
        <v/>
      </c>
      <c r="AB50" s="5" t="n"/>
    </row>
    <row r="51">
      <c r="A51" s="4" t="n"/>
      <c r="B51" s="18">
        <f>IF($A51="","",IFERROR(VLOOKUP($A51,'Cadastro'!$A$4:$R$103,2,FALSE),""))</f>
        <v/>
      </c>
      <c r="C51" s="19">
        <f>IF($A51="","",IFERROR(VLOOKUP($A51,'Cadastro'!$A$4:$R$103,3,FALSE),""))</f>
        <v/>
      </c>
      <c r="D51" s="18">
        <f>IF($A51="","",IFERROR(VLOOKUP($A51,'Cadastro'!$A$4:$R$103,4,FALSE),""))</f>
        <v/>
      </c>
      <c r="E51" s="18">
        <f>IF($A51="","",IFERROR(VLOOKUP($A51,'Cadastro'!$A$4:$R$103,5,FALSE),""))</f>
        <v/>
      </c>
      <c r="F51" s="20">
        <f>IF($A51="","",IFERROR(VLOOKUP($A51,'Cadastro'!$A$4:$R$103,8,FALSE),0))</f>
        <v/>
      </c>
      <c r="G51" s="14" t="n"/>
      <c r="H51" s="15" t="n"/>
      <c r="I51" s="20">
        <f>IF($A51="","",IFERROR($F51/220*$H51*1.5,0))</f>
        <v/>
      </c>
      <c r="J51" s="8" t="n"/>
      <c r="K51" s="8" t="n"/>
      <c r="L51" s="8" t="n"/>
      <c r="M51" s="8" t="n"/>
      <c r="N51" s="20">
        <f>IF($A51="","",$F51+$I51+$J51+$K51+$L51-$M51)</f>
        <v/>
      </c>
      <c r="O51" s="21">
        <f>IF($A51="","",IFERROR(VLOOKUP($A51,'Cadastro'!$A$4:$R$103,9,FALSE),0))</f>
        <v/>
      </c>
      <c r="P51" s="20">
        <f>IF($A51="","",$N51)</f>
        <v/>
      </c>
      <c r="Q51" s="20">
        <f>IF($A51="","",IFERROR($P51*VLOOKUP($A51,'Cadastro'!$A$4:$R$103,10,FALSE),0))</f>
        <v/>
      </c>
      <c r="R51" s="20">
        <f>IF($A51="","",$P51)</f>
        <v/>
      </c>
      <c r="S51" s="20">
        <f>IF($A51="","",IF($N51&gt;5000,$N51*0.15,IF($N51&gt;3000,$N51*0.075,0)))</f>
        <v/>
      </c>
      <c r="T51" s="20">
        <f>IF($A51="","",IFERROR($F51*VLOOKUP($A51,'Cadastro'!$A$4:$R$103,12,FALSE),0))</f>
        <v/>
      </c>
      <c r="U51" s="8" t="n"/>
      <c r="V51" s="8" t="n"/>
      <c r="W51" s="8" t="n"/>
      <c r="X51" s="20">
        <f>IF($A51="","",SUM($Q51,$S51:$W51))</f>
        <v/>
      </c>
      <c r="Y51" s="20">
        <f>IF($A51="","",$N51*0.08)</f>
        <v/>
      </c>
      <c r="Z51" s="20">
        <f>IF($A51="","",$N51-$X51)</f>
        <v/>
      </c>
      <c r="AA51" s="22">
        <f>IF($A51="","",IFERROR($Z51/$N51,0))</f>
        <v/>
      </c>
      <c r="AB51" s="5" t="n"/>
    </row>
    <row r="52">
      <c r="A52" s="4" t="n"/>
      <c r="B52" s="11">
        <f>IF($A52="","",IFERROR(VLOOKUP($A52,'Cadastro'!$A$4:$R$103,2,FALSE),""))</f>
        <v/>
      </c>
      <c r="C52" s="12">
        <f>IF($A52="","",IFERROR(VLOOKUP($A52,'Cadastro'!$A$4:$R$103,3,FALSE),""))</f>
        <v/>
      </c>
      <c r="D52" s="11">
        <f>IF($A52="","",IFERROR(VLOOKUP($A52,'Cadastro'!$A$4:$R$103,4,FALSE),""))</f>
        <v/>
      </c>
      <c r="E52" s="11">
        <f>IF($A52="","",IFERROR(VLOOKUP($A52,'Cadastro'!$A$4:$R$103,5,FALSE),""))</f>
        <v/>
      </c>
      <c r="F52" s="13">
        <f>IF($A52="","",IFERROR(VLOOKUP($A52,'Cadastro'!$A$4:$R$103,8,FALSE),0))</f>
        <v/>
      </c>
      <c r="G52" s="14" t="n"/>
      <c r="H52" s="15" t="n"/>
      <c r="I52" s="13">
        <f>IF($A52="","",IFERROR($F52/220*$H52*1.5,0))</f>
        <v/>
      </c>
      <c r="J52" s="8" t="n"/>
      <c r="K52" s="8" t="n"/>
      <c r="L52" s="8" t="n"/>
      <c r="M52" s="8" t="n"/>
      <c r="N52" s="13">
        <f>IF($A52="","",$F52+$I52+$J52+$K52+$L52-$M52)</f>
        <v/>
      </c>
      <c r="O52" s="16">
        <f>IF($A52="","",IFERROR(VLOOKUP($A52,'Cadastro'!$A$4:$R$103,9,FALSE),0))</f>
        <v/>
      </c>
      <c r="P52" s="13">
        <f>IF($A52="","",$N52)</f>
        <v/>
      </c>
      <c r="Q52" s="13">
        <f>IF($A52="","",IFERROR($P52*VLOOKUP($A52,'Cadastro'!$A$4:$R$103,10,FALSE),0))</f>
        <v/>
      </c>
      <c r="R52" s="13">
        <f>IF($A52="","",$P52)</f>
        <v/>
      </c>
      <c r="S52" s="13">
        <f>IF($A52="","",IF($N52&gt;5000,$N52*0.15,IF($N52&gt;3000,$N52*0.075,0)))</f>
        <v/>
      </c>
      <c r="T52" s="13">
        <f>IF($A52="","",IFERROR($F52*VLOOKUP($A52,'Cadastro'!$A$4:$R$103,12,FALSE),0))</f>
        <v/>
      </c>
      <c r="U52" s="8" t="n"/>
      <c r="V52" s="8" t="n"/>
      <c r="W52" s="8" t="n"/>
      <c r="X52" s="13">
        <f>IF($A52="","",SUM($Q52,$S52:$W52))</f>
        <v/>
      </c>
      <c r="Y52" s="13">
        <f>IF($A52="","",$N52*0.08)</f>
        <v/>
      </c>
      <c r="Z52" s="13">
        <f>IF($A52="","",$N52-$X52)</f>
        <v/>
      </c>
      <c r="AA52" s="17">
        <f>IF($A52="","",IFERROR($Z52/$N52,0))</f>
        <v/>
      </c>
      <c r="AB52" s="5" t="n"/>
    </row>
    <row r="53">
      <c r="A53" s="4" t="n"/>
      <c r="B53" s="18">
        <f>IF($A53="","",IFERROR(VLOOKUP($A53,'Cadastro'!$A$4:$R$103,2,FALSE),""))</f>
        <v/>
      </c>
      <c r="C53" s="19">
        <f>IF($A53="","",IFERROR(VLOOKUP($A53,'Cadastro'!$A$4:$R$103,3,FALSE),""))</f>
        <v/>
      </c>
      <c r="D53" s="18">
        <f>IF($A53="","",IFERROR(VLOOKUP($A53,'Cadastro'!$A$4:$R$103,4,FALSE),""))</f>
        <v/>
      </c>
      <c r="E53" s="18">
        <f>IF($A53="","",IFERROR(VLOOKUP($A53,'Cadastro'!$A$4:$R$103,5,FALSE),""))</f>
        <v/>
      </c>
      <c r="F53" s="20">
        <f>IF($A53="","",IFERROR(VLOOKUP($A53,'Cadastro'!$A$4:$R$103,8,FALSE),0))</f>
        <v/>
      </c>
      <c r="G53" s="14" t="n"/>
      <c r="H53" s="15" t="n"/>
      <c r="I53" s="20">
        <f>IF($A53="","",IFERROR($F53/220*$H53*1.5,0))</f>
        <v/>
      </c>
      <c r="J53" s="8" t="n"/>
      <c r="K53" s="8" t="n"/>
      <c r="L53" s="8" t="n"/>
      <c r="M53" s="8" t="n"/>
      <c r="N53" s="20">
        <f>IF($A53="","",$F53+$I53+$J53+$K53+$L53-$M53)</f>
        <v/>
      </c>
      <c r="O53" s="21">
        <f>IF($A53="","",IFERROR(VLOOKUP($A53,'Cadastro'!$A$4:$R$103,9,FALSE),0))</f>
        <v/>
      </c>
      <c r="P53" s="20">
        <f>IF($A53="","",$N53)</f>
        <v/>
      </c>
      <c r="Q53" s="20">
        <f>IF($A53="","",IFERROR($P53*VLOOKUP($A53,'Cadastro'!$A$4:$R$103,10,FALSE),0))</f>
        <v/>
      </c>
      <c r="R53" s="20">
        <f>IF($A53="","",$P53)</f>
        <v/>
      </c>
      <c r="S53" s="20">
        <f>IF($A53="","",IF($N53&gt;5000,$N53*0.15,IF($N53&gt;3000,$N53*0.075,0)))</f>
        <v/>
      </c>
      <c r="T53" s="20">
        <f>IF($A53="","",IFERROR($F53*VLOOKUP($A53,'Cadastro'!$A$4:$R$103,12,FALSE),0))</f>
        <v/>
      </c>
      <c r="U53" s="8" t="n"/>
      <c r="V53" s="8" t="n"/>
      <c r="W53" s="8" t="n"/>
      <c r="X53" s="20">
        <f>IF($A53="","",SUM($Q53,$S53:$W53))</f>
        <v/>
      </c>
      <c r="Y53" s="20">
        <f>IF($A53="","",$N53*0.08)</f>
        <v/>
      </c>
      <c r="Z53" s="20">
        <f>IF($A53="","",$N53-$X53)</f>
        <v/>
      </c>
      <c r="AA53" s="22">
        <f>IF($A53="","",IFERROR($Z53/$N53,0))</f>
        <v/>
      </c>
      <c r="AB53" s="5" t="n"/>
    </row>
    <row r="54">
      <c r="A54" s="4" t="n"/>
      <c r="B54" s="11">
        <f>IF($A54="","",IFERROR(VLOOKUP($A54,'Cadastro'!$A$4:$R$103,2,FALSE),""))</f>
        <v/>
      </c>
      <c r="C54" s="12">
        <f>IF($A54="","",IFERROR(VLOOKUP($A54,'Cadastro'!$A$4:$R$103,3,FALSE),""))</f>
        <v/>
      </c>
      <c r="D54" s="11">
        <f>IF($A54="","",IFERROR(VLOOKUP($A54,'Cadastro'!$A$4:$R$103,4,FALSE),""))</f>
        <v/>
      </c>
      <c r="E54" s="11">
        <f>IF($A54="","",IFERROR(VLOOKUP($A54,'Cadastro'!$A$4:$R$103,5,FALSE),""))</f>
        <v/>
      </c>
      <c r="F54" s="13">
        <f>IF($A54="","",IFERROR(VLOOKUP($A54,'Cadastro'!$A$4:$R$103,8,FALSE),0))</f>
        <v/>
      </c>
      <c r="G54" s="14" t="n"/>
      <c r="H54" s="15" t="n"/>
      <c r="I54" s="13">
        <f>IF($A54="","",IFERROR($F54/220*$H54*1.5,0))</f>
        <v/>
      </c>
      <c r="J54" s="8" t="n"/>
      <c r="K54" s="8" t="n"/>
      <c r="L54" s="8" t="n"/>
      <c r="M54" s="8" t="n"/>
      <c r="N54" s="13">
        <f>IF($A54="","",$F54+$I54+$J54+$K54+$L54-$M54)</f>
        <v/>
      </c>
      <c r="O54" s="16">
        <f>IF($A54="","",IFERROR(VLOOKUP($A54,'Cadastro'!$A$4:$R$103,9,FALSE),0))</f>
        <v/>
      </c>
      <c r="P54" s="13">
        <f>IF($A54="","",$N54)</f>
        <v/>
      </c>
      <c r="Q54" s="13">
        <f>IF($A54="","",IFERROR($P54*VLOOKUP($A54,'Cadastro'!$A$4:$R$103,10,FALSE),0))</f>
        <v/>
      </c>
      <c r="R54" s="13">
        <f>IF($A54="","",$P54)</f>
        <v/>
      </c>
      <c r="S54" s="13">
        <f>IF($A54="","",IF($N54&gt;5000,$N54*0.15,IF($N54&gt;3000,$N54*0.075,0)))</f>
        <v/>
      </c>
      <c r="T54" s="13">
        <f>IF($A54="","",IFERROR($F54*VLOOKUP($A54,'Cadastro'!$A$4:$R$103,12,FALSE),0))</f>
        <v/>
      </c>
      <c r="U54" s="8" t="n"/>
      <c r="V54" s="8" t="n"/>
      <c r="W54" s="8" t="n"/>
      <c r="X54" s="13">
        <f>IF($A54="","",SUM($Q54,$S54:$W54))</f>
        <v/>
      </c>
      <c r="Y54" s="13">
        <f>IF($A54="","",$N54*0.08)</f>
        <v/>
      </c>
      <c r="Z54" s="13">
        <f>IF($A54="","",$N54-$X54)</f>
        <v/>
      </c>
      <c r="AA54" s="17">
        <f>IF($A54="","",IFERROR($Z54/$N54,0))</f>
        <v/>
      </c>
      <c r="AB54" s="5" t="n"/>
    </row>
    <row r="55">
      <c r="A55" s="4" t="n"/>
      <c r="B55" s="18">
        <f>IF($A55="","",IFERROR(VLOOKUP($A55,'Cadastro'!$A$4:$R$103,2,FALSE),""))</f>
        <v/>
      </c>
      <c r="C55" s="19">
        <f>IF($A55="","",IFERROR(VLOOKUP($A55,'Cadastro'!$A$4:$R$103,3,FALSE),""))</f>
        <v/>
      </c>
      <c r="D55" s="18">
        <f>IF($A55="","",IFERROR(VLOOKUP($A55,'Cadastro'!$A$4:$R$103,4,FALSE),""))</f>
        <v/>
      </c>
      <c r="E55" s="18">
        <f>IF($A55="","",IFERROR(VLOOKUP($A55,'Cadastro'!$A$4:$R$103,5,FALSE),""))</f>
        <v/>
      </c>
      <c r="F55" s="20">
        <f>IF($A55="","",IFERROR(VLOOKUP($A55,'Cadastro'!$A$4:$R$103,8,FALSE),0))</f>
        <v/>
      </c>
      <c r="G55" s="14" t="n"/>
      <c r="H55" s="15" t="n"/>
      <c r="I55" s="20">
        <f>IF($A55="","",IFERROR($F55/220*$H55*1.5,0))</f>
        <v/>
      </c>
      <c r="J55" s="8" t="n"/>
      <c r="K55" s="8" t="n"/>
      <c r="L55" s="8" t="n"/>
      <c r="M55" s="8" t="n"/>
      <c r="N55" s="20">
        <f>IF($A55="","",$F55+$I55+$J55+$K55+$L55-$M55)</f>
        <v/>
      </c>
      <c r="O55" s="21">
        <f>IF($A55="","",IFERROR(VLOOKUP($A55,'Cadastro'!$A$4:$R$103,9,FALSE),0))</f>
        <v/>
      </c>
      <c r="P55" s="20">
        <f>IF($A55="","",$N55)</f>
        <v/>
      </c>
      <c r="Q55" s="20">
        <f>IF($A55="","",IFERROR($P55*VLOOKUP($A55,'Cadastro'!$A$4:$R$103,10,FALSE),0))</f>
        <v/>
      </c>
      <c r="R55" s="20">
        <f>IF($A55="","",$P55)</f>
        <v/>
      </c>
      <c r="S55" s="20">
        <f>IF($A55="","",IF($N55&gt;5000,$N55*0.15,IF($N55&gt;3000,$N55*0.075,0)))</f>
        <v/>
      </c>
      <c r="T55" s="20">
        <f>IF($A55="","",IFERROR($F55*VLOOKUP($A55,'Cadastro'!$A$4:$R$103,12,FALSE),0))</f>
        <v/>
      </c>
      <c r="U55" s="8" t="n"/>
      <c r="V55" s="8" t="n"/>
      <c r="W55" s="8" t="n"/>
      <c r="X55" s="20">
        <f>IF($A55="","",SUM($Q55,$S55:$W55))</f>
        <v/>
      </c>
      <c r="Y55" s="20">
        <f>IF($A55="","",$N55*0.08)</f>
        <v/>
      </c>
      <c r="Z55" s="20">
        <f>IF($A55="","",$N55-$X55)</f>
        <v/>
      </c>
      <c r="AA55" s="22">
        <f>IF($A55="","",IFERROR($Z55/$N55,0))</f>
        <v/>
      </c>
      <c r="AB55" s="5" t="n"/>
    </row>
    <row r="56">
      <c r="A56" s="4" t="n"/>
      <c r="B56" s="11">
        <f>IF($A56="","",IFERROR(VLOOKUP($A56,'Cadastro'!$A$4:$R$103,2,FALSE),""))</f>
        <v/>
      </c>
      <c r="C56" s="12">
        <f>IF($A56="","",IFERROR(VLOOKUP($A56,'Cadastro'!$A$4:$R$103,3,FALSE),""))</f>
        <v/>
      </c>
      <c r="D56" s="11">
        <f>IF($A56="","",IFERROR(VLOOKUP($A56,'Cadastro'!$A$4:$R$103,4,FALSE),""))</f>
        <v/>
      </c>
      <c r="E56" s="11">
        <f>IF($A56="","",IFERROR(VLOOKUP($A56,'Cadastro'!$A$4:$R$103,5,FALSE),""))</f>
        <v/>
      </c>
      <c r="F56" s="13">
        <f>IF($A56="","",IFERROR(VLOOKUP($A56,'Cadastro'!$A$4:$R$103,8,FALSE),0))</f>
        <v/>
      </c>
      <c r="G56" s="14" t="n"/>
      <c r="H56" s="15" t="n"/>
      <c r="I56" s="13">
        <f>IF($A56="","",IFERROR($F56/220*$H56*1.5,0))</f>
        <v/>
      </c>
      <c r="J56" s="8" t="n"/>
      <c r="K56" s="8" t="n"/>
      <c r="L56" s="8" t="n"/>
      <c r="M56" s="8" t="n"/>
      <c r="N56" s="13">
        <f>IF($A56="","",$F56+$I56+$J56+$K56+$L56-$M56)</f>
        <v/>
      </c>
      <c r="O56" s="16">
        <f>IF($A56="","",IFERROR(VLOOKUP($A56,'Cadastro'!$A$4:$R$103,9,FALSE),0))</f>
        <v/>
      </c>
      <c r="P56" s="13">
        <f>IF($A56="","",$N56)</f>
        <v/>
      </c>
      <c r="Q56" s="13">
        <f>IF($A56="","",IFERROR($P56*VLOOKUP($A56,'Cadastro'!$A$4:$R$103,10,FALSE),0))</f>
        <v/>
      </c>
      <c r="R56" s="13">
        <f>IF($A56="","",$P56)</f>
        <v/>
      </c>
      <c r="S56" s="13">
        <f>IF($A56="","",IF($N56&gt;5000,$N56*0.15,IF($N56&gt;3000,$N56*0.075,0)))</f>
        <v/>
      </c>
      <c r="T56" s="13">
        <f>IF($A56="","",IFERROR($F56*VLOOKUP($A56,'Cadastro'!$A$4:$R$103,12,FALSE),0))</f>
        <v/>
      </c>
      <c r="U56" s="8" t="n"/>
      <c r="V56" s="8" t="n"/>
      <c r="W56" s="8" t="n"/>
      <c r="X56" s="13">
        <f>IF($A56="","",SUM($Q56,$S56:$W56))</f>
        <v/>
      </c>
      <c r="Y56" s="13">
        <f>IF($A56="","",$N56*0.08)</f>
        <v/>
      </c>
      <c r="Z56" s="13">
        <f>IF($A56="","",$N56-$X56)</f>
        <v/>
      </c>
      <c r="AA56" s="17">
        <f>IF($A56="","",IFERROR($Z56/$N56,0))</f>
        <v/>
      </c>
      <c r="AB56" s="5" t="n"/>
    </row>
    <row r="57">
      <c r="A57" s="4" t="n"/>
      <c r="B57" s="18">
        <f>IF($A57="","",IFERROR(VLOOKUP($A57,'Cadastro'!$A$4:$R$103,2,FALSE),""))</f>
        <v/>
      </c>
      <c r="C57" s="19">
        <f>IF($A57="","",IFERROR(VLOOKUP($A57,'Cadastro'!$A$4:$R$103,3,FALSE),""))</f>
        <v/>
      </c>
      <c r="D57" s="18">
        <f>IF($A57="","",IFERROR(VLOOKUP($A57,'Cadastro'!$A$4:$R$103,4,FALSE),""))</f>
        <v/>
      </c>
      <c r="E57" s="18">
        <f>IF($A57="","",IFERROR(VLOOKUP($A57,'Cadastro'!$A$4:$R$103,5,FALSE),""))</f>
        <v/>
      </c>
      <c r="F57" s="20">
        <f>IF($A57="","",IFERROR(VLOOKUP($A57,'Cadastro'!$A$4:$R$103,8,FALSE),0))</f>
        <v/>
      </c>
      <c r="G57" s="14" t="n"/>
      <c r="H57" s="15" t="n"/>
      <c r="I57" s="20">
        <f>IF($A57="","",IFERROR($F57/220*$H57*1.5,0))</f>
        <v/>
      </c>
      <c r="J57" s="8" t="n"/>
      <c r="K57" s="8" t="n"/>
      <c r="L57" s="8" t="n"/>
      <c r="M57" s="8" t="n"/>
      <c r="N57" s="20">
        <f>IF($A57="","",$F57+$I57+$J57+$K57+$L57-$M57)</f>
        <v/>
      </c>
      <c r="O57" s="21">
        <f>IF($A57="","",IFERROR(VLOOKUP($A57,'Cadastro'!$A$4:$R$103,9,FALSE),0))</f>
        <v/>
      </c>
      <c r="P57" s="20">
        <f>IF($A57="","",$N57)</f>
        <v/>
      </c>
      <c r="Q57" s="20">
        <f>IF($A57="","",IFERROR($P57*VLOOKUP($A57,'Cadastro'!$A$4:$R$103,10,FALSE),0))</f>
        <v/>
      </c>
      <c r="R57" s="20">
        <f>IF($A57="","",$P57)</f>
        <v/>
      </c>
      <c r="S57" s="20">
        <f>IF($A57="","",IF($N57&gt;5000,$N57*0.15,IF($N57&gt;3000,$N57*0.075,0)))</f>
        <v/>
      </c>
      <c r="T57" s="20">
        <f>IF($A57="","",IFERROR($F57*VLOOKUP($A57,'Cadastro'!$A$4:$R$103,12,FALSE),0))</f>
        <v/>
      </c>
      <c r="U57" s="8" t="n"/>
      <c r="V57" s="8" t="n"/>
      <c r="W57" s="8" t="n"/>
      <c r="X57" s="20">
        <f>IF($A57="","",SUM($Q57,$S57:$W57))</f>
        <v/>
      </c>
      <c r="Y57" s="20">
        <f>IF($A57="","",$N57*0.08)</f>
        <v/>
      </c>
      <c r="Z57" s="20">
        <f>IF($A57="","",$N57-$X57)</f>
        <v/>
      </c>
      <c r="AA57" s="22">
        <f>IF($A57="","",IFERROR($Z57/$N57,0))</f>
        <v/>
      </c>
      <c r="AB57" s="5" t="n"/>
    </row>
    <row r="58">
      <c r="A58" s="4" t="n"/>
      <c r="B58" s="11">
        <f>IF($A58="","",IFERROR(VLOOKUP($A58,'Cadastro'!$A$4:$R$103,2,FALSE),""))</f>
        <v/>
      </c>
      <c r="C58" s="12">
        <f>IF($A58="","",IFERROR(VLOOKUP($A58,'Cadastro'!$A$4:$R$103,3,FALSE),""))</f>
        <v/>
      </c>
      <c r="D58" s="11">
        <f>IF($A58="","",IFERROR(VLOOKUP($A58,'Cadastro'!$A$4:$R$103,4,FALSE),""))</f>
        <v/>
      </c>
      <c r="E58" s="11">
        <f>IF($A58="","",IFERROR(VLOOKUP($A58,'Cadastro'!$A$4:$R$103,5,FALSE),""))</f>
        <v/>
      </c>
      <c r="F58" s="13">
        <f>IF($A58="","",IFERROR(VLOOKUP($A58,'Cadastro'!$A$4:$R$103,8,FALSE),0))</f>
        <v/>
      </c>
      <c r="G58" s="14" t="n"/>
      <c r="H58" s="15" t="n"/>
      <c r="I58" s="13">
        <f>IF($A58="","",IFERROR($F58/220*$H58*1.5,0))</f>
        <v/>
      </c>
      <c r="J58" s="8" t="n"/>
      <c r="K58" s="8" t="n"/>
      <c r="L58" s="8" t="n"/>
      <c r="M58" s="8" t="n"/>
      <c r="N58" s="13">
        <f>IF($A58="","",$F58+$I58+$J58+$K58+$L58-$M58)</f>
        <v/>
      </c>
      <c r="O58" s="16">
        <f>IF($A58="","",IFERROR(VLOOKUP($A58,'Cadastro'!$A$4:$R$103,9,FALSE),0))</f>
        <v/>
      </c>
      <c r="P58" s="13">
        <f>IF($A58="","",$N58)</f>
        <v/>
      </c>
      <c r="Q58" s="13">
        <f>IF($A58="","",IFERROR($P58*VLOOKUP($A58,'Cadastro'!$A$4:$R$103,10,FALSE),0))</f>
        <v/>
      </c>
      <c r="R58" s="13">
        <f>IF($A58="","",$P58)</f>
        <v/>
      </c>
      <c r="S58" s="13">
        <f>IF($A58="","",IF($N58&gt;5000,$N58*0.15,IF($N58&gt;3000,$N58*0.075,0)))</f>
        <v/>
      </c>
      <c r="T58" s="13">
        <f>IF($A58="","",IFERROR($F58*VLOOKUP($A58,'Cadastro'!$A$4:$R$103,12,FALSE),0))</f>
        <v/>
      </c>
      <c r="U58" s="8" t="n"/>
      <c r="V58" s="8" t="n"/>
      <c r="W58" s="8" t="n"/>
      <c r="X58" s="13">
        <f>IF($A58="","",SUM($Q58,$S58:$W58))</f>
        <v/>
      </c>
      <c r="Y58" s="13">
        <f>IF($A58="","",$N58*0.08)</f>
        <v/>
      </c>
      <c r="Z58" s="13">
        <f>IF($A58="","",$N58-$X58)</f>
        <v/>
      </c>
      <c r="AA58" s="17">
        <f>IF($A58="","",IFERROR($Z58/$N58,0))</f>
        <v/>
      </c>
      <c r="AB58" s="5" t="n"/>
    </row>
    <row r="59">
      <c r="A59" s="4" t="n"/>
      <c r="B59" s="18">
        <f>IF($A59="","",IFERROR(VLOOKUP($A59,'Cadastro'!$A$4:$R$103,2,FALSE),""))</f>
        <v/>
      </c>
      <c r="C59" s="19">
        <f>IF($A59="","",IFERROR(VLOOKUP($A59,'Cadastro'!$A$4:$R$103,3,FALSE),""))</f>
        <v/>
      </c>
      <c r="D59" s="18">
        <f>IF($A59="","",IFERROR(VLOOKUP($A59,'Cadastro'!$A$4:$R$103,4,FALSE),""))</f>
        <v/>
      </c>
      <c r="E59" s="18">
        <f>IF($A59="","",IFERROR(VLOOKUP($A59,'Cadastro'!$A$4:$R$103,5,FALSE),""))</f>
        <v/>
      </c>
      <c r="F59" s="20">
        <f>IF($A59="","",IFERROR(VLOOKUP($A59,'Cadastro'!$A$4:$R$103,8,FALSE),0))</f>
        <v/>
      </c>
      <c r="G59" s="14" t="n"/>
      <c r="H59" s="15" t="n"/>
      <c r="I59" s="20">
        <f>IF($A59="","",IFERROR($F59/220*$H59*1.5,0))</f>
        <v/>
      </c>
      <c r="J59" s="8" t="n"/>
      <c r="K59" s="8" t="n"/>
      <c r="L59" s="8" t="n"/>
      <c r="M59" s="8" t="n"/>
      <c r="N59" s="20">
        <f>IF($A59="","",$F59+$I59+$J59+$K59+$L59-$M59)</f>
        <v/>
      </c>
      <c r="O59" s="21">
        <f>IF($A59="","",IFERROR(VLOOKUP($A59,'Cadastro'!$A$4:$R$103,9,FALSE),0))</f>
        <v/>
      </c>
      <c r="P59" s="20">
        <f>IF($A59="","",$N59)</f>
        <v/>
      </c>
      <c r="Q59" s="20">
        <f>IF($A59="","",IFERROR($P59*VLOOKUP($A59,'Cadastro'!$A$4:$R$103,10,FALSE),0))</f>
        <v/>
      </c>
      <c r="R59" s="20">
        <f>IF($A59="","",$P59)</f>
        <v/>
      </c>
      <c r="S59" s="20">
        <f>IF($A59="","",IF($N59&gt;5000,$N59*0.15,IF($N59&gt;3000,$N59*0.075,0)))</f>
        <v/>
      </c>
      <c r="T59" s="20">
        <f>IF($A59="","",IFERROR($F59*VLOOKUP($A59,'Cadastro'!$A$4:$R$103,12,FALSE),0))</f>
        <v/>
      </c>
      <c r="U59" s="8" t="n"/>
      <c r="V59" s="8" t="n"/>
      <c r="W59" s="8" t="n"/>
      <c r="X59" s="20">
        <f>IF($A59="","",SUM($Q59,$S59:$W59))</f>
        <v/>
      </c>
      <c r="Y59" s="20">
        <f>IF($A59="","",$N59*0.08)</f>
        <v/>
      </c>
      <c r="Z59" s="20">
        <f>IF($A59="","",$N59-$X59)</f>
        <v/>
      </c>
      <c r="AA59" s="22">
        <f>IF($A59="","",IFERROR($Z59/$N59,0))</f>
        <v/>
      </c>
      <c r="AB59" s="5" t="n"/>
    </row>
    <row r="60">
      <c r="A60" s="4" t="n"/>
      <c r="B60" s="11">
        <f>IF($A60="","",IFERROR(VLOOKUP($A60,'Cadastro'!$A$4:$R$103,2,FALSE),""))</f>
        <v/>
      </c>
      <c r="C60" s="12">
        <f>IF($A60="","",IFERROR(VLOOKUP($A60,'Cadastro'!$A$4:$R$103,3,FALSE),""))</f>
        <v/>
      </c>
      <c r="D60" s="11">
        <f>IF($A60="","",IFERROR(VLOOKUP($A60,'Cadastro'!$A$4:$R$103,4,FALSE),""))</f>
        <v/>
      </c>
      <c r="E60" s="11">
        <f>IF($A60="","",IFERROR(VLOOKUP($A60,'Cadastro'!$A$4:$R$103,5,FALSE),""))</f>
        <v/>
      </c>
      <c r="F60" s="13">
        <f>IF($A60="","",IFERROR(VLOOKUP($A60,'Cadastro'!$A$4:$R$103,8,FALSE),0))</f>
        <v/>
      </c>
      <c r="G60" s="14" t="n"/>
      <c r="H60" s="15" t="n"/>
      <c r="I60" s="13">
        <f>IF($A60="","",IFERROR($F60/220*$H60*1.5,0))</f>
        <v/>
      </c>
      <c r="J60" s="8" t="n"/>
      <c r="K60" s="8" t="n"/>
      <c r="L60" s="8" t="n"/>
      <c r="M60" s="8" t="n"/>
      <c r="N60" s="13">
        <f>IF($A60="","",$F60+$I60+$J60+$K60+$L60-$M60)</f>
        <v/>
      </c>
      <c r="O60" s="16">
        <f>IF($A60="","",IFERROR(VLOOKUP($A60,'Cadastro'!$A$4:$R$103,9,FALSE),0))</f>
        <v/>
      </c>
      <c r="P60" s="13">
        <f>IF($A60="","",$N60)</f>
        <v/>
      </c>
      <c r="Q60" s="13">
        <f>IF($A60="","",IFERROR($P60*VLOOKUP($A60,'Cadastro'!$A$4:$R$103,10,FALSE),0))</f>
        <v/>
      </c>
      <c r="R60" s="13">
        <f>IF($A60="","",$P60)</f>
        <v/>
      </c>
      <c r="S60" s="13">
        <f>IF($A60="","",IF($N60&gt;5000,$N60*0.15,IF($N60&gt;3000,$N60*0.075,0)))</f>
        <v/>
      </c>
      <c r="T60" s="13">
        <f>IF($A60="","",IFERROR($F60*VLOOKUP($A60,'Cadastro'!$A$4:$R$103,12,FALSE),0))</f>
        <v/>
      </c>
      <c r="U60" s="8" t="n"/>
      <c r="V60" s="8" t="n"/>
      <c r="W60" s="8" t="n"/>
      <c r="X60" s="13">
        <f>IF($A60="","",SUM($Q60,$S60:$W60))</f>
        <v/>
      </c>
      <c r="Y60" s="13">
        <f>IF($A60="","",$N60*0.08)</f>
        <v/>
      </c>
      <c r="Z60" s="13">
        <f>IF($A60="","",$N60-$X60)</f>
        <v/>
      </c>
      <c r="AA60" s="17">
        <f>IF($A60="","",IFERROR($Z60/$N60,0))</f>
        <v/>
      </c>
      <c r="AB60" s="5" t="n"/>
    </row>
    <row r="61">
      <c r="A61" s="4" t="n"/>
      <c r="B61" s="18">
        <f>IF($A61="","",IFERROR(VLOOKUP($A61,'Cadastro'!$A$4:$R$103,2,FALSE),""))</f>
        <v/>
      </c>
      <c r="C61" s="19">
        <f>IF($A61="","",IFERROR(VLOOKUP($A61,'Cadastro'!$A$4:$R$103,3,FALSE),""))</f>
        <v/>
      </c>
      <c r="D61" s="18">
        <f>IF($A61="","",IFERROR(VLOOKUP($A61,'Cadastro'!$A$4:$R$103,4,FALSE),""))</f>
        <v/>
      </c>
      <c r="E61" s="18">
        <f>IF($A61="","",IFERROR(VLOOKUP($A61,'Cadastro'!$A$4:$R$103,5,FALSE),""))</f>
        <v/>
      </c>
      <c r="F61" s="20">
        <f>IF($A61="","",IFERROR(VLOOKUP($A61,'Cadastro'!$A$4:$R$103,8,FALSE),0))</f>
        <v/>
      </c>
      <c r="G61" s="14" t="n"/>
      <c r="H61" s="15" t="n"/>
      <c r="I61" s="20">
        <f>IF($A61="","",IFERROR($F61/220*$H61*1.5,0))</f>
        <v/>
      </c>
      <c r="J61" s="8" t="n"/>
      <c r="K61" s="8" t="n"/>
      <c r="L61" s="8" t="n"/>
      <c r="M61" s="8" t="n"/>
      <c r="N61" s="20">
        <f>IF($A61="","",$F61+$I61+$J61+$K61+$L61-$M61)</f>
        <v/>
      </c>
      <c r="O61" s="21">
        <f>IF($A61="","",IFERROR(VLOOKUP($A61,'Cadastro'!$A$4:$R$103,9,FALSE),0))</f>
        <v/>
      </c>
      <c r="P61" s="20">
        <f>IF($A61="","",$N61)</f>
        <v/>
      </c>
      <c r="Q61" s="20">
        <f>IF($A61="","",IFERROR($P61*VLOOKUP($A61,'Cadastro'!$A$4:$R$103,10,FALSE),0))</f>
        <v/>
      </c>
      <c r="R61" s="20">
        <f>IF($A61="","",$P61)</f>
        <v/>
      </c>
      <c r="S61" s="20">
        <f>IF($A61="","",IF($N61&gt;5000,$N61*0.15,IF($N61&gt;3000,$N61*0.075,0)))</f>
        <v/>
      </c>
      <c r="T61" s="20">
        <f>IF($A61="","",IFERROR($F61*VLOOKUP($A61,'Cadastro'!$A$4:$R$103,12,FALSE),0))</f>
        <v/>
      </c>
      <c r="U61" s="8" t="n"/>
      <c r="V61" s="8" t="n"/>
      <c r="W61" s="8" t="n"/>
      <c r="X61" s="20">
        <f>IF($A61="","",SUM($Q61,$S61:$W61))</f>
        <v/>
      </c>
      <c r="Y61" s="20">
        <f>IF($A61="","",$N61*0.08)</f>
        <v/>
      </c>
      <c r="Z61" s="20">
        <f>IF($A61="","",$N61-$X61)</f>
        <v/>
      </c>
      <c r="AA61" s="22">
        <f>IF($A61="","",IFERROR($Z61/$N61,0))</f>
        <v/>
      </c>
      <c r="AB61" s="5" t="n"/>
    </row>
    <row r="62">
      <c r="A62" s="4" t="n"/>
      <c r="B62" s="11">
        <f>IF($A62="","",IFERROR(VLOOKUP($A62,'Cadastro'!$A$4:$R$103,2,FALSE),""))</f>
        <v/>
      </c>
      <c r="C62" s="12">
        <f>IF($A62="","",IFERROR(VLOOKUP($A62,'Cadastro'!$A$4:$R$103,3,FALSE),""))</f>
        <v/>
      </c>
      <c r="D62" s="11">
        <f>IF($A62="","",IFERROR(VLOOKUP($A62,'Cadastro'!$A$4:$R$103,4,FALSE),""))</f>
        <v/>
      </c>
      <c r="E62" s="11">
        <f>IF($A62="","",IFERROR(VLOOKUP($A62,'Cadastro'!$A$4:$R$103,5,FALSE),""))</f>
        <v/>
      </c>
      <c r="F62" s="13">
        <f>IF($A62="","",IFERROR(VLOOKUP($A62,'Cadastro'!$A$4:$R$103,8,FALSE),0))</f>
        <v/>
      </c>
      <c r="G62" s="14" t="n"/>
      <c r="H62" s="15" t="n"/>
      <c r="I62" s="13">
        <f>IF($A62="","",IFERROR($F62/220*$H62*1.5,0))</f>
        <v/>
      </c>
      <c r="J62" s="8" t="n"/>
      <c r="K62" s="8" t="n"/>
      <c r="L62" s="8" t="n"/>
      <c r="M62" s="8" t="n"/>
      <c r="N62" s="13">
        <f>IF($A62="","",$F62+$I62+$J62+$K62+$L62-$M62)</f>
        <v/>
      </c>
      <c r="O62" s="16">
        <f>IF($A62="","",IFERROR(VLOOKUP($A62,'Cadastro'!$A$4:$R$103,9,FALSE),0))</f>
        <v/>
      </c>
      <c r="P62" s="13">
        <f>IF($A62="","",$N62)</f>
        <v/>
      </c>
      <c r="Q62" s="13">
        <f>IF($A62="","",IFERROR($P62*VLOOKUP($A62,'Cadastro'!$A$4:$R$103,10,FALSE),0))</f>
        <v/>
      </c>
      <c r="R62" s="13">
        <f>IF($A62="","",$P62)</f>
        <v/>
      </c>
      <c r="S62" s="13">
        <f>IF($A62="","",IF($N62&gt;5000,$N62*0.15,IF($N62&gt;3000,$N62*0.075,0)))</f>
        <v/>
      </c>
      <c r="T62" s="13">
        <f>IF($A62="","",IFERROR($F62*VLOOKUP($A62,'Cadastro'!$A$4:$R$103,12,FALSE),0))</f>
        <v/>
      </c>
      <c r="U62" s="8" t="n"/>
      <c r="V62" s="8" t="n"/>
      <c r="W62" s="8" t="n"/>
      <c r="X62" s="13">
        <f>IF($A62="","",SUM($Q62,$S62:$W62))</f>
        <v/>
      </c>
      <c r="Y62" s="13">
        <f>IF($A62="","",$N62*0.08)</f>
        <v/>
      </c>
      <c r="Z62" s="13">
        <f>IF($A62="","",$N62-$X62)</f>
        <v/>
      </c>
      <c r="AA62" s="17">
        <f>IF($A62="","",IFERROR($Z62/$N62,0))</f>
        <v/>
      </c>
      <c r="AB62" s="5" t="n"/>
    </row>
    <row r="63">
      <c r="A63" s="4" t="n"/>
      <c r="B63" s="18">
        <f>IF($A63="","",IFERROR(VLOOKUP($A63,'Cadastro'!$A$4:$R$103,2,FALSE),""))</f>
        <v/>
      </c>
      <c r="C63" s="19">
        <f>IF($A63="","",IFERROR(VLOOKUP($A63,'Cadastro'!$A$4:$R$103,3,FALSE),""))</f>
        <v/>
      </c>
      <c r="D63" s="18">
        <f>IF($A63="","",IFERROR(VLOOKUP($A63,'Cadastro'!$A$4:$R$103,4,FALSE),""))</f>
        <v/>
      </c>
      <c r="E63" s="18">
        <f>IF($A63="","",IFERROR(VLOOKUP($A63,'Cadastro'!$A$4:$R$103,5,FALSE),""))</f>
        <v/>
      </c>
      <c r="F63" s="20">
        <f>IF($A63="","",IFERROR(VLOOKUP($A63,'Cadastro'!$A$4:$R$103,8,FALSE),0))</f>
        <v/>
      </c>
      <c r="G63" s="14" t="n"/>
      <c r="H63" s="15" t="n"/>
      <c r="I63" s="20">
        <f>IF($A63="","",IFERROR($F63/220*$H63*1.5,0))</f>
        <v/>
      </c>
      <c r="J63" s="8" t="n"/>
      <c r="K63" s="8" t="n"/>
      <c r="L63" s="8" t="n"/>
      <c r="M63" s="8" t="n"/>
      <c r="N63" s="20">
        <f>IF($A63="","",$F63+$I63+$J63+$K63+$L63-$M63)</f>
        <v/>
      </c>
      <c r="O63" s="21">
        <f>IF($A63="","",IFERROR(VLOOKUP($A63,'Cadastro'!$A$4:$R$103,9,FALSE),0))</f>
        <v/>
      </c>
      <c r="P63" s="20">
        <f>IF($A63="","",$N63)</f>
        <v/>
      </c>
      <c r="Q63" s="20">
        <f>IF($A63="","",IFERROR($P63*VLOOKUP($A63,'Cadastro'!$A$4:$R$103,10,FALSE),0))</f>
        <v/>
      </c>
      <c r="R63" s="20">
        <f>IF($A63="","",$P63)</f>
        <v/>
      </c>
      <c r="S63" s="20">
        <f>IF($A63="","",IF($N63&gt;5000,$N63*0.15,IF($N63&gt;3000,$N63*0.075,0)))</f>
        <v/>
      </c>
      <c r="T63" s="20">
        <f>IF($A63="","",IFERROR($F63*VLOOKUP($A63,'Cadastro'!$A$4:$R$103,12,FALSE),0))</f>
        <v/>
      </c>
      <c r="U63" s="8" t="n"/>
      <c r="V63" s="8" t="n"/>
      <c r="W63" s="8" t="n"/>
      <c r="X63" s="20">
        <f>IF($A63="","",SUM($Q63,$S63:$W63))</f>
        <v/>
      </c>
      <c r="Y63" s="20">
        <f>IF($A63="","",$N63*0.08)</f>
        <v/>
      </c>
      <c r="Z63" s="20">
        <f>IF($A63="","",$N63-$X63)</f>
        <v/>
      </c>
      <c r="AA63" s="22">
        <f>IF($A63="","",IFERROR($Z63/$N63,0))</f>
        <v/>
      </c>
      <c r="AB63" s="5" t="n"/>
    </row>
    <row r="64">
      <c r="A64" s="4" t="n"/>
      <c r="B64" s="11">
        <f>IF($A64="","",IFERROR(VLOOKUP($A64,'Cadastro'!$A$4:$R$103,2,FALSE),""))</f>
        <v/>
      </c>
      <c r="C64" s="12">
        <f>IF($A64="","",IFERROR(VLOOKUP($A64,'Cadastro'!$A$4:$R$103,3,FALSE),""))</f>
        <v/>
      </c>
      <c r="D64" s="11">
        <f>IF($A64="","",IFERROR(VLOOKUP($A64,'Cadastro'!$A$4:$R$103,4,FALSE),""))</f>
        <v/>
      </c>
      <c r="E64" s="11">
        <f>IF($A64="","",IFERROR(VLOOKUP($A64,'Cadastro'!$A$4:$R$103,5,FALSE),""))</f>
        <v/>
      </c>
      <c r="F64" s="13">
        <f>IF($A64="","",IFERROR(VLOOKUP($A64,'Cadastro'!$A$4:$R$103,8,FALSE),0))</f>
        <v/>
      </c>
      <c r="G64" s="14" t="n"/>
      <c r="H64" s="15" t="n"/>
      <c r="I64" s="13">
        <f>IF($A64="","",IFERROR($F64/220*$H64*1.5,0))</f>
        <v/>
      </c>
      <c r="J64" s="8" t="n"/>
      <c r="K64" s="8" t="n"/>
      <c r="L64" s="8" t="n"/>
      <c r="M64" s="8" t="n"/>
      <c r="N64" s="13">
        <f>IF($A64="","",$F64+$I64+$J64+$K64+$L64-$M64)</f>
        <v/>
      </c>
      <c r="O64" s="16">
        <f>IF($A64="","",IFERROR(VLOOKUP($A64,'Cadastro'!$A$4:$R$103,9,FALSE),0))</f>
        <v/>
      </c>
      <c r="P64" s="13">
        <f>IF($A64="","",$N64)</f>
        <v/>
      </c>
      <c r="Q64" s="13">
        <f>IF($A64="","",IFERROR($P64*VLOOKUP($A64,'Cadastro'!$A$4:$R$103,10,FALSE),0))</f>
        <v/>
      </c>
      <c r="R64" s="13">
        <f>IF($A64="","",$P64)</f>
        <v/>
      </c>
      <c r="S64" s="13">
        <f>IF($A64="","",IF($N64&gt;5000,$N64*0.15,IF($N64&gt;3000,$N64*0.075,0)))</f>
        <v/>
      </c>
      <c r="T64" s="13">
        <f>IF($A64="","",IFERROR($F64*VLOOKUP($A64,'Cadastro'!$A$4:$R$103,12,FALSE),0))</f>
        <v/>
      </c>
      <c r="U64" s="8" t="n"/>
      <c r="V64" s="8" t="n"/>
      <c r="W64" s="8" t="n"/>
      <c r="X64" s="13">
        <f>IF($A64="","",SUM($Q64,$S64:$W64))</f>
        <v/>
      </c>
      <c r="Y64" s="13">
        <f>IF($A64="","",$N64*0.08)</f>
        <v/>
      </c>
      <c r="Z64" s="13">
        <f>IF($A64="","",$N64-$X64)</f>
        <v/>
      </c>
      <c r="AA64" s="17">
        <f>IF($A64="","",IFERROR($Z64/$N64,0))</f>
        <v/>
      </c>
      <c r="AB64" s="5" t="n"/>
    </row>
    <row r="65">
      <c r="A65" s="4" t="n"/>
      <c r="B65" s="18">
        <f>IF($A65="","",IFERROR(VLOOKUP($A65,'Cadastro'!$A$4:$R$103,2,FALSE),""))</f>
        <v/>
      </c>
      <c r="C65" s="19">
        <f>IF($A65="","",IFERROR(VLOOKUP($A65,'Cadastro'!$A$4:$R$103,3,FALSE),""))</f>
        <v/>
      </c>
      <c r="D65" s="18">
        <f>IF($A65="","",IFERROR(VLOOKUP($A65,'Cadastro'!$A$4:$R$103,4,FALSE),""))</f>
        <v/>
      </c>
      <c r="E65" s="18">
        <f>IF($A65="","",IFERROR(VLOOKUP($A65,'Cadastro'!$A$4:$R$103,5,FALSE),""))</f>
        <v/>
      </c>
      <c r="F65" s="20">
        <f>IF($A65="","",IFERROR(VLOOKUP($A65,'Cadastro'!$A$4:$R$103,8,FALSE),0))</f>
        <v/>
      </c>
      <c r="G65" s="14" t="n"/>
      <c r="H65" s="15" t="n"/>
      <c r="I65" s="20">
        <f>IF($A65="","",IFERROR($F65/220*$H65*1.5,0))</f>
        <v/>
      </c>
      <c r="J65" s="8" t="n"/>
      <c r="K65" s="8" t="n"/>
      <c r="L65" s="8" t="n"/>
      <c r="M65" s="8" t="n"/>
      <c r="N65" s="20">
        <f>IF($A65="","",$F65+$I65+$J65+$K65+$L65-$M65)</f>
        <v/>
      </c>
      <c r="O65" s="21">
        <f>IF($A65="","",IFERROR(VLOOKUP($A65,'Cadastro'!$A$4:$R$103,9,FALSE),0))</f>
        <v/>
      </c>
      <c r="P65" s="20">
        <f>IF($A65="","",$N65)</f>
        <v/>
      </c>
      <c r="Q65" s="20">
        <f>IF($A65="","",IFERROR($P65*VLOOKUP($A65,'Cadastro'!$A$4:$R$103,10,FALSE),0))</f>
        <v/>
      </c>
      <c r="R65" s="20">
        <f>IF($A65="","",$P65)</f>
        <v/>
      </c>
      <c r="S65" s="20">
        <f>IF($A65="","",IF($N65&gt;5000,$N65*0.15,IF($N65&gt;3000,$N65*0.075,0)))</f>
        <v/>
      </c>
      <c r="T65" s="20">
        <f>IF($A65="","",IFERROR($F65*VLOOKUP($A65,'Cadastro'!$A$4:$R$103,12,FALSE),0))</f>
        <v/>
      </c>
      <c r="U65" s="8" t="n"/>
      <c r="V65" s="8" t="n"/>
      <c r="W65" s="8" t="n"/>
      <c r="X65" s="20">
        <f>IF($A65="","",SUM($Q65,$S65:$W65))</f>
        <v/>
      </c>
      <c r="Y65" s="20">
        <f>IF($A65="","",$N65*0.08)</f>
        <v/>
      </c>
      <c r="Z65" s="20">
        <f>IF($A65="","",$N65-$X65)</f>
        <v/>
      </c>
      <c r="AA65" s="22">
        <f>IF($A65="","",IFERROR($Z65/$N65,0))</f>
        <v/>
      </c>
      <c r="AB65" s="5" t="n"/>
    </row>
    <row r="66">
      <c r="A66" s="4" t="n"/>
      <c r="B66" s="11">
        <f>IF($A66="","",IFERROR(VLOOKUP($A66,'Cadastro'!$A$4:$R$103,2,FALSE),""))</f>
        <v/>
      </c>
      <c r="C66" s="12">
        <f>IF($A66="","",IFERROR(VLOOKUP($A66,'Cadastro'!$A$4:$R$103,3,FALSE),""))</f>
        <v/>
      </c>
      <c r="D66" s="11">
        <f>IF($A66="","",IFERROR(VLOOKUP($A66,'Cadastro'!$A$4:$R$103,4,FALSE),""))</f>
        <v/>
      </c>
      <c r="E66" s="11">
        <f>IF($A66="","",IFERROR(VLOOKUP($A66,'Cadastro'!$A$4:$R$103,5,FALSE),""))</f>
        <v/>
      </c>
      <c r="F66" s="13">
        <f>IF($A66="","",IFERROR(VLOOKUP($A66,'Cadastro'!$A$4:$R$103,8,FALSE),0))</f>
        <v/>
      </c>
      <c r="G66" s="14" t="n"/>
      <c r="H66" s="15" t="n"/>
      <c r="I66" s="13">
        <f>IF($A66="","",IFERROR($F66/220*$H66*1.5,0))</f>
        <v/>
      </c>
      <c r="J66" s="8" t="n"/>
      <c r="K66" s="8" t="n"/>
      <c r="L66" s="8" t="n"/>
      <c r="M66" s="8" t="n"/>
      <c r="N66" s="13">
        <f>IF($A66="","",$F66+$I66+$J66+$K66+$L66-$M66)</f>
        <v/>
      </c>
      <c r="O66" s="16">
        <f>IF($A66="","",IFERROR(VLOOKUP($A66,'Cadastro'!$A$4:$R$103,9,FALSE),0))</f>
        <v/>
      </c>
      <c r="P66" s="13">
        <f>IF($A66="","",$N66)</f>
        <v/>
      </c>
      <c r="Q66" s="13">
        <f>IF($A66="","",IFERROR($P66*VLOOKUP($A66,'Cadastro'!$A$4:$R$103,10,FALSE),0))</f>
        <v/>
      </c>
      <c r="R66" s="13">
        <f>IF($A66="","",$P66)</f>
        <v/>
      </c>
      <c r="S66" s="13">
        <f>IF($A66="","",IF($N66&gt;5000,$N66*0.15,IF($N66&gt;3000,$N66*0.075,0)))</f>
        <v/>
      </c>
      <c r="T66" s="13">
        <f>IF($A66="","",IFERROR($F66*VLOOKUP($A66,'Cadastro'!$A$4:$R$103,12,FALSE),0))</f>
        <v/>
      </c>
      <c r="U66" s="8" t="n"/>
      <c r="V66" s="8" t="n"/>
      <c r="W66" s="8" t="n"/>
      <c r="X66" s="13">
        <f>IF($A66="","",SUM($Q66,$S66:$W66))</f>
        <v/>
      </c>
      <c r="Y66" s="13">
        <f>IF($A66="","",$N66*0.08)</f>
        <v/>
      </c>
      <c r="Z66" s="13">
        <f>IF($A66="","",$N66-$X66)</f>
        <v/>
      </c>
      <c r="AA66" s="17">
        <f>IF($A66="","",IFERROR($Z66/$N66,0))</f>
        <v/>
      </c>
      <c r="AB66" s="5" t="n"/>
    </row>
    <row r="67">
      <c r="A67" s="4" t="n"/>
      <c r="B67" s="18">
        <f>IF($A67="","",IFERROR(VLOOKUP($A67,'Cadastro'!$A$4:$R$103,2,FALSE),""))</f>
        <v/>
      </c>
      <c r="C67" s="19">
        <f>IF($A67="","",IFERROR(VLOOKUP($A67,'Cadastro'!$A$4:$R$103,3,FALSE),""))</f>
        <v/>
      </c>
      <c r="D67" s="18">
        <f>IF($A67="","",IFERROR(VLOOKUP($A67,'Cadastro'!$A$4:$R$103,4,FALSE),""))</f>
        <v/>
      </c>
      <c r="E67" s="18">
        <f>IF($A67="","",IFERROR(VLOOKUP($A67,'Cadastro'!$A$4:$R$103,5,FALSE),""))</f>
        <v/>
      </c>
      <c r="F67" s="20">
        <f>IF($A67="","",IFERROR(VLOOKUP($A67,'Cadastro'!$A$4:$R$103,8,FALSE),0))</f>
        <v/>
      </c>
      <c r="G67" s="14" t="n"/>
      <c r="H67" s="15" t="n"/>
      <c r="I67" s="20">
        <f>IF($A67="","",IFERROR($F67/220*$H67*1.5,0))</f>
        <v/>
      </c>
      <c r="J67" s="8" t="n"/>
      <c r="K67" s="8" t="n"/>
      <c r="L67" s="8" t="n"/>
      <c r="M67" s="8" t="n"/>
      <c r="N67" s="20">
        <f>IF($A67="","",$F67+$I67+$J67+$K67+$L67-$M67)</f>
        <v/>
      </c>
      <c r="O67" s="21">
        <f>IF($A67="","",IFERROR(VLOOKUP($A67,'Cadastro'!$A$4:$R$103,9,FALSE),0))</f>
        <v/>
      </c>
      <c r="P67" s="20">
        <f>IF($A67="","",$N67)</f>
        <v/>
      </c>
      <c r="Q67" s="20">
        <f>IF($A67="","",IFERROR($P67*VLOOKUP($A67,'Cadastro'!$A$4:$R$103,10,FALSE),0))</f>
        <v/>
      </c>
      <c r="R67" s="20">
        <f>IF($A67="","",$P67)</f>
        <v/>
      </c>
      <c r="S67" s="20">
        <f>IF($A67="","",IF($N67&gt;5000,$N67*0.15,IF($N67&gt;3000,$N67*0.075,0)))</f>
        <v/>
      </c>
      <c r="T67" s="20">
        <f>IF($A67="","",IFERROR($F67*VLOOKUP($A67,'Cadastro'!$A$4:$R$103,12,FALSE),0))</f>
        <v/>
      </c>
      <c r="U67" s="8" t="n"/>
      <c r="V67" s="8" t="n"/>
      <c r="W67" s="8" t="n"/>
      <c r="X67" s="20">
        <f>IF($A67="","",SUM($Q67,$S67:$W67))</f>
        <v/>
      </c>
      <c r="Y67" s="20">
        <f>IF($A67="","",$N67*0.08)</f>
        <v/>
      </c>
      <c r="Z67" s="20">
        <f>IF($A67="","",$N67-$X67)</f>
        <v/>
      </c>
      <c r="AA67" s="22">
        <f>IF($A67="","",IFERROR($Z67/$N67,0))</f>
        <v/>
      </c>
      <c r="AB67" s="5" t="n"/>
    </row>
    <row r="68">
      <c r="A68" s="4" t="n"/>
      <c r="B68" s="11">
        <f>IF($A68="","",IFERROR(VLOOKUP($A68,'Cadastro'!$A$4:$R$103,2,FALSE),""))</f>
        <v/>
      </c>
      <c r="C68" s="12">
        <f>IF($A68="","",IFERROR(VLOOKUP($A68,'Cadastro'!$A$4:$R$103,3,FALSE),""))</f>
        <v/>
      </c>
      <c r="D68" s="11">
        <f>IF($A68="","",IFERROR(VLOOKUP($A68,'Cadastro'!$A$4:$R$103,4,FALSE),""))</f>
        <v/>
      </c>
      <c r="E68" s="11">
        <f>IF($A68="","",IFERROR(VLOOKUP($A68,'Cadastro'!$A$4:$R$103,5,FALSE),""))</f>
        <v/>
      </c>
      <c r="F68" s="13">
        <f>IF($A68="","",IFERROR(VLOOKUP($A68,'Cadastro'!$A$4:$R$103,8,FALSE),0))</f>
        <v/>
      </c>
      <c r="G68" s="14" t="n"/>
      <c r="H68" s="15" t="n"/>
      <c r="I68" s="13">
        <f>IF($A68="","",IFERROR($F68/220*$H68*1.5,0))</f>
        <v/>
      </c>
      <c r="J68" s="8" t="n"/>
      <c r="K68" s="8" t="n"/>
      <c r="L68" s="8" t="n"/>
      <c r="M68" s="8" t="n"/>
      <c r="N68" s="13">
        <f>IF($A68="","",$F68+$I68+$J68+$K68+$L68-$M68)</f>
        <v/>
      </c>
      <c r="O68" s="16">
        <f>IF($A68="","",IFERROR(VLOOKUP($A68,'Cadastro'!$A$4:$R$103,9,FALSE),0))</f>
        <v/>
      </c>
      <c r="P68" s="13">
        <f>IF($A68="","",$N68)</f>
        <v/>
      </c>
      <c r="Q68" s="13">
        <f>IF($A68="","",IFERROR($P68*VLOOKUP($A68,'Cadastro'!$A$4:$R$103,10,FALSE),0))</f>
        <v/>
      </c>
      <c r="R68" s="13">
        <f>IF($A68="","",$P68)</f>
        <v/>
      </c>
      <c r="S68" s="13">
        <f>IF($A68="","",IF($N68&gt;5000,$N68*0.15,IF($N68&gt;3000,$N68*0.075,0)))</f>
        <v/>
      </c>
      <c r="T68" s="13">
        <f>IF($A68="","",IFERROR($F68*VLOOKUP($A68,'Cadastro'!$A$4:$R$103,12,FALSE),0))</f>
        <v/>
      </c>
      <c r="U68" s="8" t="n"/>
      <c r="V68" s="8" t="n"/>
      <c r="W68" s="8" t="n"/>
      <c r="X68" s="13">
        <f>IF($A68="","",SUM($Q68,$S68:$W68))</f>
        <v/>
      </c>
      <c r="Y68" s="13">
        <f>IF($A68="","",$N68*0.08)</f>
        <v/>
      </c>
      <c r="Z68" s="13">
        <f>IF($A68="","",$N68-$X68)</f>
        <v/>
      </c>
      <c r="AA68" s="17">
        <f>IF($A68="","",IFERROR($Z68/$N68,0))</f>
        <v/>
      </c>
      <c r="AB68" s="5" t="n"/>
    </row>
    <row r="69">
      <c r="A69" s="4" t="n"/>
      <c r="B69" s="18">
        <f>IF($A69="","",IFERROR(VLOOKUP($A69,'Cadastro'!$A$4:$R$103,2,FALSE),""))</f>
        <v/>
      </c>
      <c r="C69" s="19">
        <f>IF($A69="","",IFERROR(VLOOKUP($A69,'Cadastro'!$A$4:$R$103,3,FALSE),""))</f>
        <v/>
      </c>
      <c r="D69" s="18">
        <f>IF($A69="","",IFERROR(VLOOKUP($A69,'Cadastro'!$A$4:$R$103,4,FALSE),""))</f>
        <v/>
      </c>
      <c r="E69" s="18">
        <f>IF($A69="","",IFERROR(VLOOKUP($A69,'Cadastro'!$A$4:$R$103,5,FALSE),""))</f>
        <v/>
      </c>
      <c r="F69" s="20">
        <f>IF($A69="","",IFERROR(VLOOKUP($A69,'Cadastro'!$A$4:$R$103,8,FALSE),0))</f>
        <v/>
      </c>
      <c r="G69" s="14" t="n"/>
      <c r="H69" s="15" t="n"/>
      <c r="I69" s="20">
        <f>IF($A69="","",IFERROR($F69/220*$H69*1.5,0))</f>
        <v/>
      </c>
      <c r="J69" s="8" t="n"/>
      <c r="K69" s="8" t="n"/>
      <c r="L69" s="8" t="n"/>
      <c r="M69" s="8" t="n"/>
      <c r="N69" s="20">
        <f>IF($A69="","",$F69+$I69+$J69+$K69+$L69-$M69)</f>
        <v/>
      </c>
      <c r="O69" s="21">
        <f>IF($A69="","",IFERROR(VLOOKUP($A69,'Cadastro'!$A$4:$R$103,9,FALSE),0))</f>
        <v/>
      </c>
      <c r="P69" s="20">
        <f>IF($A69="","",$N69)</f>
        <v/>
      </c>
      <c r="Q69" s="20">
        <f>IF($A69="","",IFERROR($P69*VLOOKUP($A69,'Cadastro'!$A$4:$R$103,10,FALSE),0))</f>
        <v/>
      </c>
      <c r="R69" s="20">
        <f>IF($A69="","",$P69)</f>
        <v/>
      </c>
      <c r="S69" s="20">
        <f>IF($A69="","",IF($N69&gt;5000,$N69*0.15,IF($N69&gt;3000,$N69*0.075,0)))</f>
        <v/>
      </c>
      <c r="T69" s="20">
        <f>IF($A69="","",IFERROR($F69*VLOOKUP($A69,'Cadastro'!$A$4:$R$103,12,FALSE),0))</f>
        <v/>
      </c>
      <c r="U69" s="8" t="n"/>
      <c r="V69" s="8" t="n"/>
      <c r="W69" s="8" t="n"/>
      <c r="X69" s="20">
        <f>IF($A69="","",SUM($Q69,$S69:$W69))</f>
        <v/>
      </c>
      <c r="Y69" s="20">
        <f>IF($A69="","",$N69*0.08)</f>
        <v/>
      </c>
      <c r="Z69" s="20">
        <f>IF($A69="","",$N69-$X69)</f>
        <v/>
      </c>
      <c r="AA69" s="22">
        <f>IF($A69="","",IFERROR($Z69/$N69,0))</f>
        <v/>
      </c>
      <c r="AB69" s="5" t="n"/>
    </row>
    <row r="70">
      <c r="A70" s="4" t="n"/>
      <c r="B70" s="11">
        <f>IF($A70="","",IFERROR(VLOOKUP($A70,'Cadastro'!$A$4:$R$103,2,FALSE),""))</f>
        <v/>
      </c>
      <c r="C70" s="12">
        <f>IF($A70="","",IFERROR(VLOOKUP($A70,'Cadastro'!$A$4:$R$103,3,FALSE),""))</f>
        <v/>
      </c>
      <c r="D70" s="11">
        <f>IF($A70="","",IFERROR(VLOOKUP($A70,'Cadastro'!$A$4:$R$103,4,FALSE),""))</f>
        <v/>
      </c>
      <c r="E70" s="11">
        <f>IF($A70="","",IFERROR(VLOOKUP($A70,'Cadastro'!$A$4:$R$103,5,FALSE),""))</f>
        <v/>
      </c>
      <c r="F70" s="13">
        <f>IF($A70="","",IFERROR(VLOOKUP($A70,'Cadastro'!$A$4:$R$103,8,FALSE),0))</f>
        <v/>
      </c>
      <c r="G70" s="14" t="n"/>
      <c r="H70" s="15" t="n"/>
      <c r="I70" s="13">
        <f>IF($A70="","",IFERROR($F70/220*$H70*1.5,0))</f>
        <v/>
      </c>
      <c r="J70" s="8" t="n"/>
      <c r="K70" s="8" t="n"/>
      <c r="L70" s="8" t="n"/>
      <c r="M70" s="8" t="n"/>
      <c r="N70" s="13">
        <f>IF($A70="","",$F70+$I70+$J70+$K70+$L70-$M70)</f>
        <v/>
      </c>
      <c r="O70" s="16">
        <f>IF($A70="","",IFERROR(VLOOKUP($A70,'Cadastro'!$A$4:$R$103,9,FALSE),0))</f>
        <v/>
      </c>
      <c r="P70" s="13">
        <f>IF($A70="","",$N70)</f>
        <v/>
      </c>
      <c r="Q70" s="13">
        <f>IF($A70="","",IFERROR($P70*VLOOKUP($A70,'Cadastro'!$A$4:$R$103,10,FALSE),0))</f>
        <v/>
      </c>
      <c r="R70" s="13">
        <f>IF($A70="","",$P70)</f>
        <v/>
      </c>
      <c r="S70" s="13">
        <f>IF($A70="","",IF($N70&gt;5000,$N70*0.15,IF($N70&gt;3000,$N70*0.075,0)))</f>
        <v/>
      </c>
      <c r="T70" s="13">
        <f>IF($A70="","",IFERROR($F70*VLOOKUP($A70,'Cadastro'!$A$4:$R$103,12,FALSE),0))</f>
        <v/>
      </c>
      <c r="U70" s="8" t="n"/>
      <c r="V70" s="8" t="n"/>
      <c r="W70" s="8" t="n"/>
      <c r="X70" s="13">
        <f>IF($A70="","",SUM($Q70,$S70:$W70))</f>
        <v/>
      </c>
      <c r="Y70" s="13">
        <f>IF($A70="","",$N70*0.08)</f>
        <v/>
      </c>
      <c r="Z70" s="13">
        <f>IF($A70="","",$N70-$X70)</f>
        <v/>
      </c>
      <c r="AA70" s="17">
        <f>IF($A70="","",IFERROR($Z70/$N70,0))</f>
        <v/>
      </c>
      <c r="AB70" s="5" t="n"/>
    </row>
    <row r="71">
      <c r="A71" s="4" t="n"/>
      <c r="B71" s="18">
        <f>IF($A71="","",IFERROR(VLOOKUP($A71,'Cadastro'!$A$4:$R$103,2,FALSE),""))</f>
        <v/>
      </c>
      <c r="C71" s="19">
        <f>IF($A71="","",IFERROR(VLOOKUP($A71,'Cadastro'!$A$4:$R$103,3,FALSE),""))</f>
        <v/>
      </c>
      <c r="D71" s="18">
        <f>IF($A71="","",IFERROR(VLOOKUP($A71,'Cadastro'!$A$4:$R$103,4,FALSE),""))</f>
        <v/>
      </c>
      <c r="E71" s="18">
        <f>IF($A71="","",IFERROR(VLOOKUP($A71,'Cadastro'!$A$4:$R$103,5,FALSE),""))</f>
        <v/>
      </c>
      <c r="F71" s="20">
        <f>IF($A71="","",IFERROR(VLOOKUP($A71,'Cadastro'!$A$4:$R$103,8,FALSE),0))</f>
        <v/>
      </c>
      <c r="G71" s="14" t="n"/>
      <c r="H71" s="15" t="n"/>
      <c r="I71" s="20">
        <f>IF($A71="","",IFERROR($F71/220*$H71*1.5,0))</f>
        <v/>
      </c>
      <c r="J71" s="8" t="n"/>
      <c r="K71" s="8" t="n"/>
      <c r="L71" s="8" t="n"/>
      <c r="M71" s="8" t="n"/>
      <c r="N71" s="20">
        <f>IF($A71="","",$F71+$I71+$J71+$K71+$L71-$M71)</f>
        <v/>
      </c>
      <c r="O71" s="21">
        <f>IF($A71="","",IFERROR(VLOOKUP($A71,'Cadastro'!$A$4:$R$103,9,FALSE),0))</f>
        <v/>
      </c>
      <c r="P71" s="20">
        <f>IF($A71="","",$N71)</f>
        <v/>
      </c>
      <c r="Q71" s="20">
        <f>IF($A71="","",IFERROR($P71*VLOOKUP($A71,'Cadastro'!$A$4:$R$103,10,FALSE),0))</f>
        <v/>
      </c>
      <c r="R71" s="20">
        <f>IF($A71="","",$P71)</f>
        <v/>
      </c>
      <c r="S71" s="20">
        <f>IF($A71="","",IF($N71&gt;5000,$N71*0.15,IF($N71&gt;3000,$N71*0.075,0)))</f>
        <v/>
      </c>
      <c r="T71" s="20">
        <f>IF($A71="","",IFERROR($F71*VLOOKUP($A71,'Cadastro'!$A$4:$R$103,12,FALSE),0))</f>
        <v/>
      </c>
      <c r="U71" s="8" t="n"/>
      <c r="V71" s="8" t="n"/>
      <c r="W71" s="8" t="n"/>
      <c r="X71" s="20">
        <f>IF($A71="","",SUM($Q71,$S71:$W71))</f>
        <v/>
      </c>
      <c r="Y71" s="20">
        <f>IF($A71="","",$N71*0.08)</f>
        <v/>
      </c>
      <c r="Z71" s="20">
        <f>IF($A71="","",$N71-$X71)</f>
        <v/>
      </c>
      <c r="AA71" s="22">
        <f>IF($A71="","",IFERROR($Z71/$N71,0))</f>
        <v/>
      </c>
      <c r="AB71" s="5" t="n"/>
    </row>
    <row r="72">
      <c r="A72" s="4" t="n"/>
      <c r="B72" s="11">
        <f>IF($A72="","",IFERROR(VLOOKUP($A72,'Cadastro'!$A$4:$R$103,2,FALSE),""))</f>
        <v/>
      </c>
      <c r="C72" s="12">
        <f>IF($A72="","",IFERROR(VLOOKUP($A72,'Cadastro'!$A$4:$R$103,3,FALSE),""))</f>
        <v/>
      </c>
      <c r="D72" s="11">
        <f>IF($A72="","",IFERROR(VLOOKUP($A72,'Cadastro'!$A$4:$R$103,4,FALSE),""))</f>
        <v/>
      </c>
      <c r="E72" s="11">
        <f>IF($A72="","",IFERROR(VLOOKUP($A72,'Cadastro'!$A$4:$R$103,5,FALSE),""))</f>
        <v/>
      </c>
      <c r="F72" s="13">
        <f>IF($A72="","",IFERROR(VLOOKUP($A72,'Cadastro'!$A$4:$R$103,8,FALSE),0))</f>
        <v/>
      </c>
      <c r="G72" s="14" t="n"/>
      <c r="H72" s="15" t="n"/>
      <c r="I72" s="13">
        <f>IF($A72="","",IFERROR($F72/220*$H72*1.5,0))</f>
        <v/>
      </c>
      <c r="J72" s="8" t="n"/>
      <c r="K72" s="8" t="n"/>
      <c r="L72" s="8" t="n"/>
      <c r="M72" s="8" t="n"/>
      <c r="N72" s="13">
        <f>IF($A72="","",$F72+$I72+$J72+$K72+$L72-$M72)</f>
        <v/>
      </c>
      <c r="O72" s="16">
        <f>IF($A72="","",IFERROR(VLOOKUP($A72,'Cadastro'!$A$4:$R$103,9,FALSE),0))</f>
        <v/>
      </c>
      <c r="P72" s="13">
        <f>IF($A72="","",$N72)</f>
        <v/>
      </c>
      <c r="Q72" s="13">
        <f>IF($A72="","",IFERROR($P72*VLOOKUP($A72,'Cadastro'!$A$4:$R$103,10,FALSE),0))</f>
        <v/>
      </c>
      <c r="R72" s="13">
        <f>IF($A72="","",$P72)</f>
        <v/>
      </c>
      <c r="S72" s="13">
        <f>IF($A72="","",IF($N72&gt;5000,$N72*0.15,IF($N72&gt;3000,$N72*0.075,0)))</f>
        <v/>
      </c>
      <c r="T72" s="13">
        <f>IF($A72="","",IFERROR($F72*VLOOKUP($A72,'Cadastro'!$A$4:$R$103,12,FALSE),0))</f>
        <v/>
      </c>
      <c r="U72" s="8" t="n"/>
      <c r="V72" s="8" t="n"/>
      <c r="W72" s="8" t="n"/>
      <c r="X72" s="13">
        <f>IF($A72="","",SUM($Q72,$S72:$W72))</f>
        <v/>
      </c>
      <c r="Y72" s="13">
        <f>IF($A72="","",$N72*0.08)</f>
        <v/>
      </c>
      <c r="Z72" s="13">
        <f>IF($A72="","",$N72-$X72)</f>
        <v/>
      </c>
      <c r="AA72" s="17">
        <f>IF($A72="","",IFERROR($Z72/$N72,0))</f>
        <v/>
      </c>
      <c r="AB72" s="5" t="n"/>
    </row>
    <row r="73">
      <c r="A73" s="4" t="n"/>
      <c r="B73" s="18">
        <f>IF($A73="","",IFERROR(VLOOKUP($A73,'Cadastro'!$A$4:$R$103,2,FALSE),""))</f>
        <v/>
      </c>
      <c r="C73" s="19">
        <f>IF($A73="","",IFERROR(VLOOKUP($A73,'Cadastro'!$A$4:$R$103,3,FALSE),""))</f>
        <v/>
      </c>
      <c r="D73" s="18">
        <f>IF($A73="","",IFERROR(VLOOKUP($A73,'Cadastro'!$A$4:$R$103,4,FALSE),""))</f>
        <v/>
      </c>
      <c r="E73" s="18">
        <f>IF($A73="","",IFERROR(VLOOKUP($A73,'Cadastro'!$A$4:$R$103,5,FALSE),""))</f>
        <v/>
      </c>
      <c r="F73" s="20">
        <f>IF($A73="","",IFERROR(VLOOKUP($A73,'Cadastro'!$A$4:$R$103,8,FALSE),0))</f>
        <v/>
      </c>
      <c r="G73" s="14" t="n"/>
      <c r="H73" s="15" t="n"/>
      <c r="I73" s="20">
        <f>IF($A73="","",IFERROR($F73/220*$H73*1.5,0))</f>
        <v/>
      </c>
      <c r="J73" s="8" t="n"/>
      <c r="K73" s="8" t="n"/>
      <c r="L73" s="8" t="n"/>
      <c r="M73" s="8" t="n"/>
      <c r="N73" s="20">
        <f>IF($A73="","",$F73+$I73+$J73+$K73+$L73-$M73)</f>
        <v/>
      </c>
      <c r="O73" s="21">
        <f>IF($A73="","",IFERROR(VLOOKUP($A73,'Cadastro'!$A$4:$R$103,9,FALSE),0))</f>
        <v/>
      </c>
      <c r="P73" s="20">
        <f>IF($A73="","",$N73)</f>
        <v/>
      </c>
      <c r="Q73" s="20">
        <f>IF($A73="","",IFERROR($P73*VLOOKUP($A73,'Cadastro'!$A$4:$R$103,10,FALSE),0))</f>
        <v/>
      </c>
      <c r="R73" s="20">
        <f>IF($A73="","",$P73)</f>
        <v/>
      </c>
      <c r="S73" s="20">
        <f>IF($A73="","",IF($N73&gt;5000,$N73*0.15,IF($N73&gt;3000,$N73*0.075,0)))</f>
        <v/>
      </c>
      <c r="T73" s="20">
        <f>IF($A73="","",IFERROR($F73*VLOOKUP($A73,'Cadastro'!$A$4:$R$103,12,FALSE),0))</f>
        <v/>
      </c>
      <c r="U73" s="8" t="n"/>
      <c r="V73" s="8" t="n"/>
      <c r="W73" s="8" t="n"/>
      <c r="X73" s="20">
        <f>IF($A73="","",SUM($Q73,$S73:$W73))</f>
        <v/>
      </c>
      <c r="Y73" s="20">
        <f>IF($A73="","",$N73*0.08)</f>
        <v/>
      </c>
      <c r="Z73" s="20">
        <f>IF($A73="","",$N73-$X73)</f>
        <v/>
      </c>
      <c r="AA73" s="22">
        <f>IF($A73="","",IFERROR($Z73/$N73,0))</f>
        <v/>
      </c>
      <c r="AB73" s="5" t="n"/>
    </row>
    <row r="74">
      <c r="A74" s="4" t="n"/>
      <c r="B74" s="11">
        <f>IF($A74="","",IFERROR(VLOOKUP($A74,'Cadastro'!$A$4:$R$103,2,FALSE),""))</f>
        <v/>
      </c>
      <c r="C74" s="12">
        <f>IF($A74="","",IFERROR(VLOOKUP($A74,'Cadastro'!$A$4:$R$103,3,FALSE),""))</f>
        <v/>
      </c>
      <c r="D74" s="11">
        <f>IF($A74="","",IFERROR(VLOOKUP($A74,'Cadastro'!$A$4:$R$103,4,FALSE),""))</f>
        <v/>
      </c>
      <c r="E74" s="11">
        <f>IF($A74="","",IFERROR(VLOOKUP($A74,'Cadastro'!$A$4:$R$103,5,FALSE),""))</f>
        <v/>
      </c>
      <c r="F74" s="13">
        <f>IF($A74="","",IFERROR(VLOOKUP($A74,'Cadastro'!$A$4:$R$103,8,FALSE),0))</f>
        <v/>
      </c>
      <c r="G74" s="14" t="n"/>
      <c r="H74" s="15" t="n"/>
      <c r="I74" s="13">
        <f>IF($A74="","",IFERROR($F74/220*$H74*1.5,0))</f>
        <v/>
      </c>
      <c r="J74" s="8" t="n"/>
      <c r="K74" s="8" t="n"/>
      <c r="L74" s="8" t="n"/>
      <c r="M74" s="8" t="n"/>
      <c r="N74" s="13">
        <f>IF($A74="","",$F74+$I74+$J74+$K74+$L74-$M74)</f>
        <v/>
      </c>
      <c r="O74" s="16">
        <f>IF($A74="","",IFERROR(VLOOKUP($A74,'Cadastro'!$A$4:$R$103,9,FALSE),0))</f>
        <v/>
      </c>
      <c r="P74" s="13">
        <f>IF($A74="","",$N74)</f>
        <v/>
      </c>
      <c r="Q74" s="13">
        <f>IF($A74="","",IFERROR($P74*VLOOKUP($A74,'Cadastro'!$A$4:$R$103,10,FALSE),0))</f>
        <v/>
      </c>
      <c r="R74" s="13">
        <f>IF($A74="","",$P74)</f>
        <v/>
      </c>
      <c r="S74" s="13">
        <f>IF($A74="","",IF($N74&gt;5000,$N74*0.15,IF($N74&gt;3000,$N74*0.075,0)))</f>
        <v/>
      </c>
      <c r="T74" s="13">
        <f>IF($A74="","",IFERROR($F74*VLOOKUP($A74,'Cadastro'!$A$4:$R$103,12,FALSE),0))</f>
        <v/>
      </c>
      <c r="U74" s="8" t="n"/>
      <c r="V74" s="8" t="n"/>
      <c r="W74" s="8" t="n"/>
      <c r="X74" s="13">
        <f>IF($A74="","",SUM($Q74,$S74:$W74))</f>
        <v/>
      </c>
      <c r="Y74" s="13">
        <f>IF($A74="","",$N74*0.08)</f>
        <v/>
      </c>
      <c r="Z74" s="13">
        <f>IF($A74="","",$N74-$X74)</f>
        <v/>
      </c>
      <c r="AA74" s="17">
        <f>IF($A74="","",IFERROR($Z74/$N74,0))</f>
        <v/>
      </c>
      <c r="AB74" s="5" t="n"/>
    </row>
    <row r="75">
      <c r="A75" s="4" t="n"/>
      <c r="B75" s="18">
        <f>IF($A75="","",IFERROR(VLOOKUP($A75,'Cadastro'!$A$4:$R$103,2,FALSE),""))</f>
        <v/>
      </c>
      <c r="C75" s="19">
        <f>IF($A75="","",IFERROR(VLOOKUP($A75,'Cadastro'!$A$4:$R$103,3,FALSE),""))</f>
        <v/>
      </c>
      <c r="D75" s="18">
        <f>IF($A75="","",IFERROR(VLOOKUP($A75,'Cadastro'!$A$4:$R$103,4,FALSE),""))</f>
        <v/>
      </c>
      <c r="E75" s="18">
        <f>IF($A75="","",IFERROR(VLOOKUP($A75,'Cadastro'!$A$4:$R$103,5,FALSE),""))</f>
        <v/>
      </c>
      <c r="F75" s="20">
        <f>IF($A75="","",IFERROR(VLOOKUP($A75,'Cadastro'!$A$4:$R$103,8,FALSE),0))</f>
        <v/>
      </c>
      <c r="G75" s="14" t="n"/>
      <c r="H75" s="15" t="n"/>
      <c r="I75" s="20">
        <f>IF($A75="","",IFERROR($F75/220*$H75*1.5,0))</f>
        <v/>
      </c>
      <c r="J75" s="8" t="n"/>
      <c r="K75" s="8" t="n"/>
      <c r="L75" s="8" t="n"/>
      <c r="M75" s="8" t="n"/>
      <c r="N75" s="20">
        <f>IF($A75="","",$F75+$I75+$J75+$K75+$L75-$M75)</f>
        <v/>
      </c>
      <c r="O75" s="21">
        <f>IF($A75="","",IFERROR(VLOOKUP($A75,'Cadastro'!$A$4:$R$103,9,FALSE),0))</f>
        <v/>
      </c>
      <c r="P75" s="20">
        <f>IF($A75="","",$N75)</f>
        <v/>
      </c>
      <c r="Q75" s="20">
        <f>IF($A75="","",IFERROR($P75*VLOOKUP($A75,'Cadastro'!$A$4:$R$103,10,FALSE),0))</f>
        <v/>
      </c>
      <c r="R75" s="20">
        <f>IF($A75="","",$P75)</f>
        <v/>
      </c>
      <c r="S75" s="20">
        <f>IF($A75="","",IF($N75&gt;5000,$N75*0.15,IF($N75&gt;3000,$N75*0.075,0)))</f>
        <v/>
      </c>
      <c r="T75" s="20">
        <f>IF($A75="","",IFERROR($F75*VLOOKUP($A75,'Cadastro'!$A$4:$R$103,12,FALSE),0))</f>
        <v/>
      </c>
      <c r="U75" s="8" t="n"/>
      <c r="V75" s="8" t="n"/>
      <c r="W75" s="8" t="n"/>
      <c r="X75" s="20">
        <f>IF($A75="","",SUM($Q75,$S75:$W75))</f>
        <v/>
      </c>
      <c r="Y75" s="20">
        <f>IF($A75="","",$N75*0.08)</f>
        <v/>
      </c>
      <c r="Z75" s="20">
        <f>IF($A75="","",$N75-$X75)</f>
        <v/>
      </c>
      <c r="AA75" s="22">
        <f>IF($A75="","",IFERROR($Z75/$N75,0))</f>
        <v/>
      </c>
      <c r="AB75" s="5" t="n"/>
    </row>
    <row r="76">
      <c r="A76" s="4" t="n"/>
      <c r="B76" s="11">
        <f>IF($A76="","",IFERROR(VLOOKUP($A76,'Cadastro'!$A$4:$R$103,2,FALSE),""))</f>
        <v/>
      </c>
      <c r="C76" s="12">
        <f>IF($A76="","",IFERROR(VLOOKUP($A76,'Cadastro'!$A$4:$R$103,3,FALSE),""))</f>
        <v/>
      </c>
      <c r="D76" s="11">
        <f>IF($A76="","",IFERROR(VLOOKUP($A76,'Cadastro'!$A$4:$R$103,4,FALSE),""))</f>
        <v/>
      </c>
      <c r="E76" s="11">
        <f>IF($A76="","",IFERROR(VLOOKUP($A76,'Cadastro'!$A$4:$R$103,5,FALSE),""))</f>
        <v/>
      </c>
      <c r="F76" s="13">
        <f>IF($A76="","",IFERROR(VLOOKUP($A76,'Cadastro'!$A$4:$R$103,8,FALSE),0))</f>
        <v/>
      </c>
      <c r="G76" s="14" t="n"/>
      <c r="H76" s="15" t="n"/>
      <c r="I76" s="13">
        <f>IF($A76="","",IFERROR($F76/220*$H76*1.5,0))</f>
        <v/>
      </c>
      <c r="J76" s="8" t="n"/>
      <c r="K76" s="8" t="n"/>
      <c r="L76" s="8" t="n"/>
      <c r="M76" s="8" t="n"/>
      <c r="N76" s="13">
        <f>IF($A76="","",$F76+$I76+$J76+$K76+$L76-$M76)</f>
        <v/>
      </c>
      <c r="O76" s="16">
        <f>IF($A76="","",IFERROR(VLOOKUP($A76,'Cadastro'!$A$4:$R$103,9,FALSE),0))</f>
        <v/>
      </c>
      <c r="P76" s="13">
        <f>IF($A76="","",$N76)</f>
        <v/>
      </c>
      <c r="Q76" s="13">
        <f>IF($A76="","",IFERROR($P76*VLOOKUP($A76,'Cadastro'!$A$4:$R$103,10,FALSE),0))</f>
        <v/>
      </c>
      <c r="R76" s="13">
        <f>IF($A76="","",$P76)</f>
        <v/>
      </c>
      <c r="S76" s="13">
        <f>IF($A76="","",IF($N76&gt;5000,$N76*0.15,IF($N76&gt;3000,$N76*0.075,0)))</f>
        <v/>
      </c>
      <c r="T76" s="13">
        <f>IF($A76="","",IFERROR($F76*VLOOKUP($A76,'Cadastro'!$A$4:$R$103,12,FALSE),0))</f>
        <v/>
      </c>
      <c r="U76" s="8" t="n"/>
      <c r="V76" s="8" t="n"/>
      <c r="W76" s="8" t="n"/>
      <c r="X76" s="13">
        <f>IF($A76="","",SUM($Q76,$S76:$W76))</f>
        <v/>
      </c>
      <c r="Y76" s="13">
        <f>IF($A76="","",$N76*0.08)</f>
        <v/>
      </c>
      <c r="Z76" s="13">
        <f>IF($A76="","",$N76-$X76)</f>
        <v/>
      </c>
      <c r="AA76" s="17">
        <f>IF($A76="","",IFERROR($Z76/$N76,0))</f>
        <v/>
      </c>
      <c r="AB76" s="5" t="n"/>
    </row>
    <row r="77">
      <c r="A77" s="4" t="n"/>
      <c r="B77" s="18">
        <f>IF($A77="","",IFERROR(VLOOKUP($A77,'Cadastro'!$A$4:$R$103,2,FALSE),""))</f>
        <v/>
      </c>
      <c r="C77" s="19">
        <f>IF($A77="","",IFERROR(VLOOKUP($A77,'Cadastro'!$A$4:$R$103,3,FALSE),""))</f>
        <v/>
      </c>
      <c r="D77" s="18">
        <f>IF($A77="","",IFERROR(VLOOKUP($A77,'Cadastro'!$A$4:$R$103,4,FALSE),""))</f>
        <v/>
      </c>
      <c r="E77" s="18">
        <f>IF($A77="","",IFERROR(VLOOKUP($A77,'Cadastro'!$A$4:$R$103,5,FALSE),""))</f>
        <v/>
      </c>
      <c r="F77" s="20">
        <f>IF($A77="","",IFERROR(VLOOKUP($A77,'Cadastro'!$A$4:$R$103,8,FALSE),0))</f>
        <v/>
      </c>
      <c r="G77" s="14" t="n"/>
      <c r="H77" s="15" t="n"/>
      <c r="I77" s="20">
        <f>IF($A77="","",IFERROR($F77/220*$H77*1.5,0))</f>
        <v/>
      </c>
      <c r="J77" s="8" t="n"/>
      <c r="K77" s="8" t="n"/>
      <c r="L77" s="8" t="n"/>
      <c r="M77" s="8" t="n"/>
      <c r="N77" s="20">
        <f>IF($A77="","",$F77+$I77+$J77+$K77+$L77-$M77)</f>
        <v/>
      </c>
      <c r="O77" s="21">
        <f>IF($A77="","",IFERROR(VLOOKUP($A77,'Cadastro'!$A$4:$R$103,9,FALSE),0))</f>
        <v/>
      </c>
      <c r="P77" s="20">
        <f>IF($A77="","",$N77)</f>
        <v/>
      </c>
      <c r="Q77" s="20">
        <f>IF($A77="","",IFERROR($P77*VLOOKUP($A77,'Cadastro'!$A$4:$R$103,10,FALSE),0))</f>
        <v/>
      </c>
      <c r="R77" s="20">
        <f>IF($A77="","",$P77)</f>
        <v/>
      </c>
      <c r="S77" s="20">
        <f>IF($A77="","",IF($N77&gt;5000,$N77*0.15,IF($N77&gt;3000,$N77*0.075,0)))</f>
        <v/>
      </c>
      <c r="T77" s="20">
        <f>IF($A77="","",IFERROR($F77*VLOOKUP($A77,'Cadastro'!$A$4:$R$103,12,FALSE),0))</f>
        <v/>
      </c>
      <c r="U77" s="8" t="n"/>
      <c r="V77" s="8" t="n"/>
      <c r="W77" s="8" t="n"/>
      <c r="X77" s="20">
        <f>IF($A77="","",SUM($Q77,$S77:$W77))</f>
        <v/>
      </c>
      <c r="Y77" s="20">
        <f>IF($A77="","",$N77*0.08)</f>
        <v/>
      </c>
      <c r="Z77" s="20">
        <f>IF($A77="","",$N77-$X77)</f>
        <v/>
      </c>
      <c r="AA77" s="22">
        <f>IF($A77="","",IFERROR($Z77/$N77,0))</f>
        <v/>
      </c>
      <c r="AB77" s="5" t="n"/>
    </row>
    <row r="78">
      <c r="A78" s="4" t="n"/>
      <c r="B78" s="11">
        <f>IF($A78="","",IFERROR(VLOOKUP($A78,'Cadastro'!$A$4:$R$103,2,FALSE),""))</f>
        <v/>
      </c>
      <c r="C78" s="12">
        <f>IF($A78="","",IFERROR(VLOOKUP($A78,'Cadastro'!$A$4:$R$103,3,FALSE),""))</f>
        <v/>
      </c>
      <c r="D78" s="11">
        <f>IF($A78="","",IFERROR(VLOOKUP($A78,'Cadastro'!$A$4:$R$103,4,FALSE),""))</f>
        <v/>
      </c>
      <c r="E78" s="11">
        <f>IF($A78="","",IFERROR(VLOOKUP($A78,'Cadastro'!$A$4:$R$103,5,FALSE),""))</f>
        <v/>
      </c>
      <c r="F78" s="13">
        <f>IF($A78="","",IFERROR(VLOOKUP($A78,'Cadastro'!$A$4:$R$103,8,FALSE),0))</f>
        <v/>
      </c>
      <c r="G78" s="14" t="n"/>
      <c r="H78" s="15" t="n"/>
      <c r="I78" s="13">
        <f>IF($A78="","",IFERROR($F78/220*$H78*1.5,0))</f>
        <v/>
      </c>
      <c r="J78" s="8" t="n"/>
      <c r="K78" s="8" t="n"/>
      <c r="L78" s="8" t="n"/>
      <c r="M78" s="8" t="n"/>
      <c r="N78" s="13">
        <f>IF($A78="","",$F78+$I78+$J78+$K78+$L78-$M78)</f>
        <v/>
      </c>
      <c r="O78" s="16">
        <f>IF($A78="","",IFERROR(VLOOKUP($A78,'Cadastro'!$A$4:$R$103,9,FALSE),0))</f>
        <v/>
      </c>
      <c r="P78" s="13">
        <f>IF($A78="","",$N78)</f>
        <v/>
      </c>
      <c r="Q78" s="13">
        <f>IF($A78="","",IFERROR($P78*VLOOKUP($A78,'Cadastro'!$A$4:$R$103,10,FALSE),0))</f>
        <v/>
      </c>
      <c r="R78" s="13">
        <f>IF($A78="","",$P78)</f>
        <v/>
      </c>
      <c r="S78" s="13">
        <f>IF($A78="","",IF($N78&gt;5000,$N78*0.15,IF($N78&gt;3000,$N78*0.075,0)))</f>
        <v/>
      </c>
      <c r="T78" s="13">
        <f>IF($A78="","",IFERROR($F78*VLOOKUP($A78,'Cadastro'!$A$4:$R$103,12,FALSE),0))</f>
        <v/>
      </c>
      <c r="U78" s="8" t="n"/>
      <c r="V78" s="8" t="n"/>
      <c r="W78" s="8" t="n"/>
      <c r="X78" s="13">
        <f>IF($A78="","",SUM($Q78,$S78:$W78))</f>
        <v/>
      </c>
      <c r="Y78" s="13">
        <f>IF($A78="","",$N78*0.08)</f>
        <v/>
      </c>
      <c r="Z78" s="13">
        <f>IF($A78="","",$N78-$X78)</f>
        <v/>
      </c>
      <c r="AA78" s="17">
        <f>IF($A78="","",IFERROR($Z78/$N78,0))</f>
        <v/>
      </c>
      <c r="AB78" s="5" t="n"/>
    </row>
    <row r="79">
      <c r="A79" s="4" t="n"/>
      <c r="B79" s="18">
        <f>IF($A79="","",IFERROR(VLOOKUP($A79,'Cadastro'!$A$4:$R$103,2,FALSE),""))</f>
        <v/>
      </c>
      <c r="C79" s="19">
        <f>IF($A79="","",IFERROR(VLOOKUP($A79,'Cadastro'!$A$4:$R$103,3,FALSE),""))</f>
        <v/>
      </c>
      <c r="D79" s="18">
        <f>IF($A79="","",IFERROR(VLOOKUP($A79,'Cadastro'!$A$4:$R$103,4,FALSE),""))</f>
        <v/>
      </c>
      <c r="E79" s="18">
        <f>IF($A79="","",IFERROR(VLOOKUP($A79,'Cadastro'!$A$4:$R$103,5,FALSE),""))</f>
        <v/>
      </c>
      <c r="F79" s="20">
        <f>IF($A79="","",IFERROR(VLOOKUP($A79,'Cadastro'!$A$4:$R$103,8,FALSE),0))</f>
        <v/>
      </c>
      <c r="G79" s="14" t="n"/>
      <c r="H79" s="15" t="n"/>
      <c r="I79" s="20">
        <f>IF($A79="","",IFERROR($F79/220*$H79*1.5,0))</f>
        <v/>
      </c>
      <c r="J79" s="8" t="n"/>
      <c r="K79" s="8" t="n"/>
      <c r="L79" s="8" t="n"/>
      <c r="M79" s="8" t="n"/>
      <c r="N79" s="20">
        <f>IF($A79="","",$F79+$I79+$J79+$K79+$L79-$M79)</f>
        <v/>
      </c>
      <c r="O79" s="21">
        <f>IF($A79="","",IFERROR(VLOOKUP($A79,'Cadastro'!$A$4:$R$103,9,FALSE),0))</f>
        <v/>
      </c>
      <c r="P79" s="20">
        <f>IF($A79="","",$N79)</f>
        <v/>
      </c>
      <c r="Q79" s="20">
        <f>IF($A79="","",IFERROR($P79*VLOOKUP($A79,'Cadastro'!$A$4:$R$103,10,FALSE),0))</f>
        <v/>
      </c>
      <c r="R79" s="20">
        <f>IF($A79="","",$P79)</f>
        <v/>
      </c>
      <c r="S79" s="20">
        <f>IF($A79="","",IF($N79&gt;5000,$N79*0.15,IF($N79&gt;3000,$N79*0.075,0)))</f>
        <v/>
      </c>
      <c r="T79" s="20">
        <f>IF($A79="","",IFERROR($F79*VLOOKUP($A79,'Cadastro'!$A$4:$R$103,12,FALSE),0))</f>
        <v/>
      </c>
      <c r="U79" s="8" t="n"/>
      <c r="V79" s="8" t="n"/>
      <c r="W79" s="8" t="n"/>
      <c r="X79" s="20">
        <f>IF($A79="","",SUM($Q79,$S79:$W79))</f>
        <v/>
      </c>
      <c r="Y79" s="20">
        <f>IF($A79="","",$N79*0.08)</f>
        <v/>
      </c>
      <c r="Z79" s="20">
        <f>IF($A79="","",$N79-$X79)</f>
        <v/>
      </c>
      <c r="AA79" s="22">
        <f>IF($A79="","",IFERROR($Z79/$N79,0))</f>
        <v/>
      </c>
      <c r="AB79" s="5" t="n"/>
    </row>
    <row r="80">
      <c r="A80" s="4" t="n"/>
      <c r="B80" s="11">
        <f>IF($A80="","",IFERROR(VLOOKUP($A80,'Cadastro'!$A$4:$R$103,2,FALSE),""))</f>
        <v/>
      </c>
      <c r="C80" s="12">
        <f>IF($A80="","",IFERROR(VLOOKUP($A80,'Cadastro'!$A$4:$R$103,3,FALSE),""))</f>
        <v/>
      </c>
      <c r="D80" s="11">
        <f>IF($A80="","",IFERROR(VLOOKUP($A80,'Cadastro'!$A$4:$R$103,4,FALSE),""))</f>
        <v/>
      </c>
      <c r="E80" s="11">
        <f>IF($A80="","",IFERROR(VLOOKUP($A80,'Cadastro'!$A$4:$R$103,5,FALSE),""))</f>
        <v/>
      </c>
      <c r="F80" s="13">
        <f>IF($A80="","",IFERROR(VLOOKUP($A80,'Cadastro'!$A$4:$R$103,8,FALSE),0))</f>
        <v/>
      </c>
      <c r="G80" s="14" t="n"/>
      <c r="H80" s="15" t="n"/>
      <c r="I80" s="13">
        <f>IF($A80="","",IFERROR($F80/220*$H80*1.5,0))</f>
        <v/>
      </c>
      <c r="J80" s="8" t="n"/>
      <c r="K80" s="8" t="n"/>
      <c r="L80" s="8" t="n"/>
      <c r="M80" s="8" t="n"/>
      <c r="N80" s="13">
        <f>IF($A80="","",$F80+$I80+$J80+$K80+$L80-$M80)</f>
        <v/>
      </c>
      <c r="O80" s="16">
        <f>IF($A80="","",IFERROR(VLOOKUP($A80,'Cadastro'!$A$4:$R$103,9,FALSE),0))</f>
        <v/>
      </c>
      <c r="P80" s="13">
        <f>IF($A80="","",$N80)</f>
        <v/>
      </c>
      <c r="Q80" s="13">
        <f>IF($A80="","",IFERROR($P80*VLOOKUP($A80,'Cadastro'!$A$4:$R$103,10,FALSE),0))</f>
        <v/>
      </c>
      <c r="R80" s="13">
        <f>IF($A80="","",$P80)</f>
        <v/>
      </c>
      <c r="S80" s="13">
        <f>IF($A80="","",IF($N80&gt;5000,$N80*0.15,IF($N80&gt;3000,$N80*0.075,0)))</f>
        <v/>
      </c>
      <c r="T80" s="13">
        <f>IF($A80="","",IFERROR($F80*VLOOKUP($A80,'Cadastro'!$A$4:$R$103,12,FALSE),0))</f>
        <v/>
      </c>
      <c r="U80" s="8" t="n"/>
      <c r="V80" s="8" t="n"/>
      <c r="W80" s="8" t="n"/>
      <c r="X80" s="13">
        <f>IF($A80="","",SUM($Q80,$S80:$W80))</f>
        <v/>
      </c>
      <c r="Y80" s="13">
        <f>IF($A80="","",$N80*0.08)</f>
        <v/>
      </c>
      <c r="Z80" s="13">
        <f>IF($A80="","",$N80-$X80)</f>
        <v/>
      </c>
      <c r="AA80" s="17">
        <f>IF($A80="","",IFERROR($Z80/$N80,0))</f>
        <v/>
      </c>
      <c r="AB80" s="5" t="n"/>
    </row>
    <row r="81">
      <c r="A81" s="4" t="n"/>
      <c r="B81" s="18">
        <f>IF($A81="","",IFERROR(VLOOKUP($A81,'Cadastro'!$A$4:$R$103,2,FALSE),""))</f>
        <v/>
      </c>
      <c r="C81" s="19">
        <f>IF($A81="","",IFERROR(VLOOKUP($A81,'Cadastro'!$A$4:$R$103,3,FALSE),""))</f>
        <v/>
      </c>
      <c r="D81" s="18">
        <f>IF($A81="","",IFERROR(VLOOKUP($A81,'Cadastro'!$A$4:$R$103,4,FALSE),""))</f>
        <v/>
      </c>
      <c r="E81" s="18">
        <f>IF($A81="","",IFERROR(VLOOKUP($A81,'Cadastro'!$A$4:$R$103,5,FALSE),""))</f>
        <v/>
      </c>
      <c r="F81" s="20">
        <f>IF($A81="","",IFERROR(VLOOKUP($A81,'Cadastro'!$A$4:$R$103,8,FALSE),0))</f>
        <v/>
      </c>
      <c r="G81" s="14" t="n"/>
      <c r="H81" s="15" t="n"/>
      <c r="I81" s="20">
        <f>IF($A81="","",IFERROR($F81/220*$H81*1.5,0))</f>
        <v/>
      </c>
      <c r="J81" s="8" t="n"/>
      <c r="K81" s="8" t="n"/>
      <c r="L81" s="8" t="n"/>
      <c r="M81" s="8" t="n"/>
      <c r="N81" s="20">
        <f>IF($A81="","",$F81+$I81+$J81+$K81+$L81-$M81)</f>
        <v/>
      </c>
      <c r="O81" s="21">
        <f>IF($A81="","",IFERROR(VLOOKUP($A81,'Cadastro'!$A$4:$R$103,9,FALSE),0))</f>
        <v/>
      </c>
      <c r="P81" s="20">
        <f>IF($A81="","",$N81)</f>
        <v/>
      </c>
      <c r="Q81" s="20">
        <f>IF($A81="","",IFERROR($P81*VLOOKUP($A81,'Cadastro'!$A$4:$R$103,10,FALSE),0))</f>
        <v/>
      </c>
      <c r="R81" s="20">
        <f>IF($A81="","",$P81)</f>
        <v/>
      </c>
      <c r="S81" s="20">
        <f>IF($A81="","",IF($N81&gt;5000,$N81*0.15,IF($N81&gt;3000,$N81*0.075,0)))</f>
        <v/>
      </c>
      <c r="T81" s="20">
        <f>IF($A81="","",IFERROR($F81*VLOOKUP($A81,'Cadastro'!$A$4:$R$103,12,FALSE),0))</f>
        <v/>
      </c>
      <c r="U81" s="8" t="n"/>
      <c r="V81" s="8" t="n"/>
      <c r="W81" s="8" t="n"/>
      <c r="X81" s="20">
        <f>IF($A81="","",SUM($Q81,$S81:$W81))</f>
        <v/>
      </c>
      <c r="Y81" s="20">
        <f>IF($A81="","",$N81*0.08)</f>
        <v/>
      </c>
      <c r="Z81" s="20">
        <f>IF($A81="","",$N81-$X81)</f>
        <v/>
      </c>
      <c r="AA81" s="22">
        <f>IF($A81="","",IFERROR($Z81/$N81,0))</f>
        <v/>
      </c>
      <c r="AB81" s="5" t="n"/>
    </row>
    <row r="82">
      <c r="A82" s="4" t="n"/>
      <c r="B82" s="11">
        <f>IF($A82="","",IFERROR(VLOOKUP($A82,'Cadastro'!$A$4:$R$103,2,FALSE),""))</f>
        <v/>
      </c>
      <c r="C82" s="12">
        <f>IF($A82="","",IFERROR(VLOOKUP($A82,'Cadastro'!$A$4:$R$103,3,FALSE),""))</f>
        <v/>
      </c>
      <c r="D82" s="11">
        <f>IF($A82="","",IFERROR(VLOOKUP($A82,'Cadastro'!$A$4:$R$103,4,FALSE),""))</f>
        <v/>
      </c>
      <c r="E82" s="11">
        <f>IF($A82="","",IFERROR(VLOOKUP($A82,'Cadastro'!$A$4:$R$103,5,FALSE),""))</f>
        <v/>
      </c>
      <c r="F82" s="13">
        <f>IF($A82="","",IFERROR(VLOOKUP($A82,'Cadastro'!$A$4:$R$103,8,FALSE),0))</f>
        <v/>
      </c>
      <c r="G82" s="14" t="n"/>
      <c r="H82" s="15" t="n"/>
      <c r="I82" s="13">
        <f>IF($A82="","",IFERROR($F82/220*$H82*1.5,0))</f>
        <v/>
      </c>
      <c r="J82" s="8" t="n"/>
      <c r="K82" s="8" t="n"/>
      <c r="L82" s="8" t="n"/>
      <c r="M82" s="8" t="n"/>
      <c r="N82" s="13">
        <f>IF($A82="","",$F82+$I82+$J82+$K82+$L82-$M82)</f>
        <v/>
      </c>
      <c r="O82" s="16">
        <f>IF($A82="","",IFERROR(VLOOKUP($A82,'Cadastro'!$A$4:$R$103,9,FALSE),0))</f>
        <v/>
      </c>
      <c r="P82" s="13">
        <f>IF($A82="","",$N82)</f>
        <v/>
      </c>
      <c r="Q82" s="13">
        <f>IF($A82="","",IFERROR($P82*VLOOKUP($A82,'Cadastro'!$A$4:$R$103,10,FALSE),0))</f>
        <v/>
      </c>
      <c r="R82" s="13">
        <f>IF($A82="","",$P82)</f>
        <v/>
      </c>
      <c r="S82" s="13">
        <f>IF($A82="","",IF($N82&gt;5000,$N82*0.15,IF($N82&gt;3000,$N82*0.075,0)))</f>
        <v/>
      </c>
      <c r="T82" s="13">
        <f>IF($A82="","",IFERROR($F82*VLOOKUP($A82,'Cadastro'!$A$4:$R$103,12,FALSE),0))</f>
        <v/>
      </c>
      <c r="U82" s="8" t="n"/>
      <c r="V82" s="8" t="n"/>
      <c r="W82" s="8" t="n"/>
      <c r="X82" s="13">
        <f>IF($A82="","",SUM($Q82,$S82:$W82))</f>
        <v/>
      </c>
      <c r="Y82" s="13">
        <f>IF($A82="","",$N82*0.08)</f>
        <v/>
      </c>
      <c r="Z82" s="13">
        <f>IF($A82="","",$N82-$X82)</f>
        <v/>
      </c>
      <c r="AA82" s="17">
        <f>IF($A82="","",IFERROR($Z82/$N82,0))</f>
        <v/>
      </c>
      <c r="AB82" s="5" t="n"/>
    </row>
    <row r="83">
      <c r="A83" s="4" t="n"/>
      <c r="B83" s="18">
        <f>IF($A83="","",IFERROR(VLOOKUP($A83,'Cadastro'!$A$4:$R$103,2,FALSE),""))</f>
        <v/>
      </c>
      <c r="C83" s="19">
        <f>IF($A83="","",IFERROR(VLOOKUP($A83,'Cadastro'!$A$4:$R$103,3,FALSE),""))</f>
        <v/>
      </c>
      <c r="D83" s="18">
        <f>IF($A83="","",IFERROR(VLOOKUP($A83,'Cadastro'!$A$4:$R$103,4,FALSE),""))</f>
        <v/>
      </c>
      <c r="E83" s="18">
        <f>IF($A83="","",IFERROR(VLOOKUP($A83,'Cadastro'!$A$4:$R$103,5,FALSE),""))</f>
        <v/>
      </c>
      <c r="F83" s="20">
        <f>IF($A83="","",IFERROR(VLOOKUP($A83,'Cadastro'!$A$4:$R$103,8,FALSE),0))</f>
        <v/>
      </c>
      <c r="G83" s="14" t="n"/>
      <c r="H83" s="15" t="n"/>
      <c r="I83" s="20">
        <f>IF($A83="","",IFERROR($F83/220*$H83*1.5,0))</f>
        <v/>
      </c>
      <c r="J83" s="8" t="n"/>
      <c r="K83" s="8" t="n"/>
      <c r="L83" s="8" t="n"/>
      <c r="M83" s="8" t="n"/>
      <c r="N83" s="20">
        <f>IF($A83="","",$F83+$I83+$J83+$K83+$L83-$M83)</f>
        <v/>
      </c>
      <c r="O83" s="21">
        <f>IF($A83="","",IFERROR(VLOOKUP($A83,'Cadastro'!$A$4:$R$103,9,FALSE),0))</f>
        <v/>
      </c>
      <c r="P83" s="20">
        <f>IF($A83="","",$N83)</f>
        <v/>
      </c>
      <c r="Q83" s="20">
        <f>IF($A83="","",IFERROR($P83*VLOOKUP($A83,'Cadastro'!$A$4:$R$103,10,FALSE),0))</f>
        <v/>
      </c>
      <c r="R83" s="20">
        <f>IF($A83="","",$P83)</f>
        <v/>
      </c>
      <c r="S83" s="20">
        <f>IF($A83="","",IF($N83&gt;5000,$N83*0.15,IF($N83&gt;3000,$N83*0.075,0)))</f>
        <v/>
      </c>
      <c r="T83" s="20">
        <f>IF($A83="","",IFERROR($F83*VLOOKUP($A83,'Cadastro'!$A$4:$R$103,12,FALSE),0))</f>
        <v/>
      </c>
      <c r="U83" s="8" t="n"/>
      <c r="V83" s="8" t="n"/>
      <c r="W83" s="8" t="n"/>
      <c r="X83" s="20">
        <f>IF($A83="","",SUM($Q83,$S83:$W83))</f>
        <v/>
      </c>
      <c r="Y83" s="20">
        <f>IF($A83="","",$N83*0.08)</f>
        <v/>
      </c>
      <c r="Z83" s="20">
        <f>IF($A83="","",$N83-$X83)</f>
        <v/>
      </c>
      <c r="AA83" s="22">
        <f>IF($A83="","",IFERROR($Z83/$N83,0))</f>
        <v/>
      </c>
      <c r="AB83" s="5" t="n"/>
    </row>
    <row r="84">
      <c r="A84" s="4" t="n"/>
      <c r="B84" s="11">
        <f>IF($A84="","",IFERROR(VLOOKUP($A84,'Cadastro'!$A$4:$R$103,2,FALSE),""))</f>
        <v/>
      </c>
      <c r="C84" s="12">
        <f>IF($A84="","",IFERROR(VLOOKUP($A84,'Cadastro'!$A$4:$R$103,3,FALSE),""))</f>
        <v/>
      </c>
      <c r="D84" s="11">
        <f>IF($A84="","",IFERROR(VLOOKUP($A84,'Cadastro'!$A$4:$R$103,4,FALSE),""))</f>
        <v/>
      </c>
      <c r="E84" s="11">
        <f>IF($A84="","",IFERROR(VLOOKUP($A84,'Cadastro'!$A$4:$R$103,5,FALSE),""))</f>
        <v/>
      </c>
      <c r="F84" s="13">
        <f>IF($A84="","",IFERROR(VLOOKUP($A84,'Cadastro'!$A$4:$R$103,8,FALSE),0))</f>
        <v/>
      </c>
      <c r="G84" s="14" t="n"/>
      <c r="H84" s="15" t="n"/>
      <c r="I84" s="13">
        <f>IF($A84="","",IFERROR($F84/220*$H84*1.5,0))</f>
        <v/>
      </c>
      <c r="J84" s="8" t="n"/>
      <c r="K84" s="8" t="n"/>
      <c r="L84" s="8" t="n"/>
      <c r="M84" s="8" t="n"/>
      <c r="N84" s="13">
        <f>IF($A84="","",$F84+$I84+$J84+$K84+$L84-$M84)</f>
        <v/>
      </c>
      <c r="O84" s="16">
        <f>IF($A84="","",IFERROR(VLOOKUP($A84,'Cadastro'!$A$4:$R$103,9,FALSE),0))</f>
        <v/>
      </c>
      <c r="P84" s="13">
        <f>IF($A84="","",$N84)</f>
        <v/>
      </c>
      <c r="Q84" s="13">
        <f>IF($A84="","",IFERROR($P84*VLOOKUP($A84,'Cadastro'!$A$4:$R$103,10,FALSE),0))</f>
        <v/>
      </c>
      <c r="R84" s="13">
        <f>IF($A84="","",$P84)</f>
        <v/>
      </c>
      <c r="S84" s="13">
        <f>IF($A84="","",IF($N84&gt;5000,$N84*0.15,IF($N84&gt;3000,$N84*0.075,0)))</f>
        <v/>
      </c>
      <c r="T84" s="13">
        <f>IF($A84="","",IFERROR($F84*VLOOKUP($A84,'Cadastro'!$A$4:$R$103,12,FALSE),0))</f>
        <v/>
      </c>
      <c r="U84" s="8" t="n"/>
      <c r="V84" s="8" t="n"/>
      <c r="W84" s="8" t="n"/>
      <c r="X84" s="13">
        <f>IF($A84="","",SUM($Q84,$S84:$W84))</f>
        <v/>
      </c>
      <c r="Y84" s="13">
        <f>IF($A84="","",$N84*0.08)</f>
        <v/>
      </c>
      <c r="Z84" s="13">
        <f>IF($A84="","",$N84-$X84)</f>
        <v/>
      </c>
      <c r="AA84" s="17">
        <f>IF($A84="","",IFERROR($Z84/$N84,0))</f>
        <v/>
      </c>
      <c r="AB84" s="5" t="n"/>
    </row>
    <row r="85">
      <c r="A85" s="4" t="n"/>
      <c r="B85" s="18">
        <f>IF($A85="","",IFERROR(VLOOKUP($A85,'Cadastro'!$A$4:$R$103,2,FALSE),""))</f>
        <v/>
      </c>
      <c r="C85" s="19">
        <f>IF($A85="","",IFERROR(VLOOKUP($A85,'Cadastro'!$A$4:$R$103,3,FALSE),""))</f>
        <v/>
      </c>
      <c r="D85" s="18">
        <f>IF($A85="","",IFERROR(VLOOKUP($A85,'Cadastro'!$A$4:$R$103,4,FALSE),""))</f>
        <v/>
      </c>
      <c r="E85" s="18">
        <f>IF($A85="","",IFERROR(VLOOKUP($A85,'Cadastro'!$A$4:$R$103,5,FALSE),""))</f>
        <v/>
      </c>
      <c r="F85" s="20">
        <f>IF($A85="","",IFERROR(VLOOKUP($A85,'Cadastro'!$A$4:$R$103,8,FALSE),0))</f>
        <v/>
      </c>
      <c r="G85" s="14" t="n"/>
      <c r="H85" s="15" t="n"/>
      <c r="I85" s="20">
        <f>IF($A85="","",IFERROR($F85/220*$H85*1.5,0))</f>
        <v/>
      </c>
      <c r="J85" s="8" t="n"/>
      <c r="K85" s="8" t="n"/>
      <c r="L85" s="8" t="n"/>
      <c r="M85" s="8" t="n"/>
      <c r="N85" s="20">
        <f>IF($A85="","",$F85+$I85+$J85+$K85+$L85-$M85)</f>
        <v/>
      </c>
      <c r="O85" s="21">
        <f>IF($A85="","",IFERROR(VLOOKUP($A85,'Cadastro'!$A$4:$R$103,9,FALSE),0))</f>
        <v/>
      </c>
      <c r="P85" s="20">
        <f>IF($A85="","",$N85)</f>
        <v/>
      </c>
      <c r="Q85" s="20">
        <f>IF($A85="","",IFERROR($P85*VLOOKUP($A85,'Cadastro'!$A$4:$R$103,10,FALSE),0))</f>
        <v/>
      </c>
      <c r="R85" s="20">
        <f>IF($A85="","",$P85)</f>
        <v/>
      </c>
      <c r="S85" s="20">
        <f>IF($A85="","",IF($N85&gt;5000,$N85*0.15,IF($N85&gt;3000,$N85*0.075,0)))</f>
        <v/>
      </c>
      <c r="T85" s="20">
        <f>IF($A85="","",IFERROR($F85*VLOOKUP($A85,'Cadastro'!$A$4:$R$103,12,FALSE),0))</f>
        <v/>
      </c>
      <c r="U85" s="8" t="n"/>
      <c r="V85" s="8" t="n"/>
      <c r="W85" s="8" t="n"/>
      <c r="X85" s="20">
        <f>IF($A85="","",SUM($Q85,$S85:$W85))</f>
        <v/>
      </c>
      <c r="Y85" s="20">
        <f>IF($A85="","",$N85*0.08)</f>
        <v/>
      </c>
      <c r="Z85" s="20">
        <f>IF($A85="","",$N85-$X85)</f>
        <v/>
      </c>
      <c r="AA85" s="22">
        <f>IF($A85="","",IFERROR($Z85/$N85,0))</f>
        <v/>
      </c>
      <c r="AB85" s="5" t="n"/>
    </row>
    <row r="86">
      <c r="A86" s="4" t="n"/>
      <c r="B86" s="11">
        <f>IF($A86="","",IFERROR(VLOOKUP($A86,'Cadastro'!$A$4:$R$103,2,FALSE),""))</f>
        <v/>
      </c>
      <c r="C86" s="12">
        <f>IF($A86="","",IFERROR(VLOOKUP($A86,'Cadastro'!$A$4:$R$103,3,FALSE),""))</f>
        <v/>
      </c>
      <c r="D86" s="11">
        <f>IF($A86="","",IFERROR(VLOOKUP($A86,'Cadastro'!$A$4:$R$103,4,FALSE),""))</f>
        <v/>
      </c>
      <c r="E86" s="11">
        <f>IF($A86="","",IFERROR(VLOOKUP($A86,'Cadastro'!$A$4:$R$103,5,FALSE),""))</f>
        <v/>
      </c>
      <c r="F86" s="13">
        <f>IF($A86="","",IFERROR(VLOOKUP($A86,'Cadastro'!$A$4:$R$103,8,FALSE),0))</f>
        <v/>
      </c>
      <c r="G86" s="14" t="n"/>
      <c r="H86" s="15" t="n"/>
      <c r="I86" s="13">
        <f>IF($A86="","",IFERROR($F86/220*$H86*1.5,0))</f>
        <v/>
      </c>
      <c r="J86" s="8" t="n"/>
      <c r="K86" s="8" t="n"/>
      <c r="L86" s="8" t="n"/>
      <c r="M86" s="8" t="n"/>
      <c r="N86" s="13">
        <f>IF($A86="","",$F86+$I86+$J86+$K86+$L86-$M86)</f>
        <v/>
      </c>
      <c r="O86" s="16">
        <f>IF($A86="","",IFERROR(VLOOKUP($A86,'Cadastro'!$A$4:$R$103,9,FALSE),0))</f>
        <v/>
      </c>
      <c r="P86" s="13">
        <f>IF($A86="","",$N86)</f>
        <v/>
      </c>
      <c r="Q86" s="13">
        <f>IF($A86="","",IFERROR($P86*VLOOKUP($A86,'Cadastro'!$A$4:$R$103,10,FALSE),0))</f>
        <v/>
      </c>
      <c r="R86" s="13">
        <f>IF($A86="","",$P86)</f>
        <v/>
      </c>
      <c r="S86" s="13">
        <f>IF($A86="","",IF($N86&gt;5000,$N86*0.15,IF($N86&gt;3000,$N86*0.075,0)))</f>
        <v/>
      </c>
      <c r="T86" s="13">
        <f>IF($A86="","",IFERROR($F86*VLOOKUP($A86,'Cadastro'!$A$4:$R$103,12,FALSE),0))</f>
        <v/>
      </c>
      <c r="U86" s="8" t="n"/>
      <c r="V86" s="8" t="n"/>
      <c r="W86" s="8" t="n"/>
      <c r="X86" s="13">
        <f>IF($A86="","",SUM($Q86,$S86:$W86))</f>
        <v/>
      </c>
      <c r="Y86" s="13">
        <f>IF($A86="","",$N86*0.08)</f>
        <v/>
      </c>
      <c r="Z86" s="13">
        <f>IF($A86="","",$N86-$X86)</f>
        <v/>
      </c>
      <c r="AA86" s="17">
        <f>IF($A86="","",IFERROR($Z86/$N86,0))</f>
        <v/>
      </c>
      <c r="AB86" s="5" t="n"/>
    </row>
    <row r="87">
      <c r="A87" s="4" t="n"/>
      <c r="B87" s="18">
        <f>IF($A87="","",IFERROR(VLOOKUP($A87,'Cadastro'!$A$4:$R$103,2,FALSE),""))</f>
        <v/>
      </c>
      <c r="C87" s="19">
        <f>IF($A87="","",IFERROR(VLOOKUP($A87,'Cadastro'!$A$4:$R$103,3,FALSE),""))</f>
        <v/>
      </c>
      <c r="D87" s="18">
        <f>IF($A87="","",IFERROR(VLOOKUP($A87,'Cadastro'!$A$4:$R$103,4,FALSE),""))</f>
        <v/>
      </c>
      <c r="E87" s="18">
        <f>IF($A87="","",IFERROR(VLOOKUP($A87,'Cadastro'!$A$4:$R$103,5,FALSE),""))</f>
        <v/>
      </c>
      <c r="F87" s="20">
        <f>IF($A87="","",IFERROR(VLOOKUP($A87,'Cadastro'!$A$4:$R$103,8,FALSE),0))</f>
        <v/>
      </c>
      <c r="G87" s="14" t="n"/>
      <c r="H87" s="15" t="n"/>
      <c r="I87" s="20">
        <f>IF($A87="","",IFERROR($F87/220*$H87*1.5,0))</f>
        <v/>
      </c>
      <c r="J87" s="8" t="n"/>
      <c r="K87" s="8" t="n"/>
      <c r="L87" s="8" t="n"/>
      <c r="M87" s="8" t="n"/>
      <c r="N87" s="20">
        <f>IF($A87="","",$F87+$I87+$J87+$K87+$L87-$M87)</f>
        <v/>
      </c>
      <c r="O87" s="21">
        <f>IF($A87="","",IFERROR(VLOOKUP($A87,'Cadastro'!$A$4:$R$103,9,FALSE),0))</f>
        <v/>
      </c>
      <c r="P87" s="20">
        <f>IF($A87="","",$N87)</f>
        <v/>
      </c>
      <c r="Q87" s="20">
        <f>IF($A87="","",IFERROR($P87*VLOOKUP($A87,'Cadastro'!$A$4:$R$103,10,FALSE),0))</f>
        <v/>
      </c>
      <c r="R87" s="20">
        <f>IF($A87="","",$P87)</f>
        <v/>
      </c>
      <c r="S87" s="20">
        <f>IF($A87="","",IF($N87&gt;5000,$N87*0.15,IF($N87&gt;3000,$N87*0.075,0)))</f>
        <v/>
      </c>
      <c r="T87" s="20">
        <f>IF($A87="","",IFERROR($F87*VLOOKUP($A87,'Cadastro'!$A$4:$R$103,12,FALSE),0))</f>
        <v/>
      </c>
      <c r="U87" s="8" t="n"/>
      <c r="V87" s="8" t="n"/>
      <c r="W87" s="8" t="n"/>
      <c r="X87" s="20">
        <f>IF($A87="","",SUM($Q87,$S87:$W87))</f>
        <v/>
      </c>
      <c r="Y87" s="20">
        <f>IF($A87="","",$N87*0.08)</f>
        <v/>
      </c>
      <c r="Z87" s="20">
        <f>IF($A87="","",$N87-$X87)</f>
        <v/>
      </c>
      <c r="AA87" s="22">
        <f>IF($A87="","",IFERROR($Z87/$N87,0))</f>
        <v/>
      </c>
      <c r="AB87" s="5" t="n"/>
    </row>
    <row r="88">
      <c r="A88" s="4" t="n"/>
      <c r="B88" s="11">
        <f>IF($A88="","",IFERROR(VLOOKUP($A88,'Cadastro'!$A$4:$R$103,2,FALSE),""))</f>
        <v/>
      </c>
      <c r="C88" s="12">
        <f>IF($A88="","",IFERROR(VLOOKUP($A88,'Cadastro'!$A$4:$R$103,3,FALSE),""))</f>
        <v/>
      </c>
      <c r="D88" s="11">
        <f>IF($A88="","",IFERROR(VLOOKUP($A88,'Cadastro'!$A$4:$R$103,4,FALSE),""))</f>
        <v/>
      </c>
      <c r="E88" s="11">
        <f>IF($A88="","",IFERROR(VLOOKUP($A88,'Cadastro'!$A$4:$R$103,5,FALSE),""))</f>
        <v/>
      </c>
      <c r="F88" s="13">
        <f>IF($A88="","",IFERROR(VLOOKUP($A88,'Cadastro'!$A$4:$R$103,8,FALSE),0))</f>
        <v/>
      </c>
      <c r="G88" s="14" t="n"/>
      <c r="H88" s="15" t="n"/>
      <c r="I88" s="13">
        <f>IF($A88="","",IFERROR($F88/220*$H88*1.5,0))</f>
        <v/>
      </c>
      <c r="J88" s="8" t="n"/>
      <c r="K88" s="8" t="n"/>
      <c r="L88" s="8" t="n"/>
      <c r="M88" s="8" t="n"/>
      <c r="N88" s="13">
        <f>IF($A88="","",$F88+$I88+$J88+$K88+$L88-$M88)</f>
        <v/>
      </c>
      <c r="O88" s="16">
        <f>IF($A88="","",IFERROR(VLOOKUP($A88,'Cadastro'!$A$4:$R$103,9,FALSE),0))</f>
        <v/>
      </c>
      <c r="P88" s="13">
        <f>IF($A88="","",$N88)</f>
        <v/>
      </c>
      <c r="Q88" s="13">
        <f>IF($A88="","",IFERROR($P88*VLOOKUP($A88,'Cadastro'!$A$4:$R$103,10,FALSE),0))</f>
        <v/>
      </c>
      <c r="R88" s="13">
        <f>IF($A88="","",$P88)</f>
        <v/>
      </c>
      <c r="S88" s="13">
        <f>IF($A88="","",IF($N88&gt;5000,$N88*0.15,IF($N88&gt;3000,$N88*0.075,0)))</f>
        <v/>
      </c>
      <c r="T88" s="13">
        <f>IF($A88="","",IFERROR($F88*VLOOKUP($A88,'Cadastro'!$A$4:$R$103,12,FALSE),0))</f>
        <v/>
      </c>
      <c r="U88" s="8" t="n"/>
      <c r="V88" s="8" t="n"/>
      <c r="W88" s="8" t="n"/>
      <c r="X88" s="13">
        <f>IF($A88="","",SUM($Q88,$S88:$W88))</f>
        <v/>
      </c>
      <c r="Y88" s="13">
        <f>IF($A88="","",$N88*0.08)</f>
        <v/>
      </c>
      <c r="Z88" s="13">
        <f>IF($A88="","",$N88-$X88)</f>
        <v/>
      </c>
      <c r="AA88" s="17">
        <f>IF($A88="","",IFERROR($Z88/$N88,0))</f>
        <v/>
      </c>
      <c r="AB88" s="5" t="n"/>
    </row>
    <row r="89">
      <c r="A89" s="4" t="n"/>
      <c r="B89" s="18">
        <f>IF($A89="","",IFERROR(VLOOKUP($A89,'Cadastro'!$A$4:$R$103,2,FALSE),""))</f>
        <v/>
      </c>
      <c r="C89" s="19">
        <f>IF($A89="","",IFERROR(VLOOKUP($A89,'Cadastro'!$A$4:$R$103,3,FALSE),""))</f>
        <v/>
      </c>
      <c r="D89" s="18">
        <f>IF($A89="","",IFERROR(VLOOKUP($A89,'Cadastro'!$A$4:$R$103,4,FALSE),""))</f>
        <v/>
      </c>
      <c r="E89" s="18">
        <f>IF($A89="","",IFERROR(VLOOKUP($A89,'Cadastro'!$A$4:$R$103,5,FALSE),""))</f>
        <v/>
      </c>
      <c r="F89" s="20">
        <f>IF($A89="","",IFERROR(VLOOKUP($A89,'Cadastro'!$A$4:$R$103,8,FALSE),0))</f>
        <v/>
      </c>
      <c r="G89" s="14" t="n"/>
      <c r="H89" s="15" t="n"/>
      <c r="I89" s="20">
        <f>IF($A89="","",IFERROR($F89/220*$H89*1.5,0))</f>
        <v/>
      </c>
      <c r="J89" s="8" t="n"/>
      <c r="K89" s="8" t="n"/>
      <c r="L89" s="8" t="n"/>
      <c r="M89" s="8" t="n"/>
      <c r="N89" s="20">
        <f>IF($A89="","",$F89+$I89+$J89+$K89+$L89-$M89)</f>
        <v/>
      </c>
      <c r="O89" s="21">
        <f>IF($A89="","",IFERROR(VLOOKUP($A89,'Cadastro'!$A$4:$R$103,9,FALSE),0))</f>
        <v/>
      </c>
      <c r="P89" s="20">
        <f>IF($A89="","",$N89)</f>
        <v/>
      </c>
      <c r="Q89" s="20">
        <f>IF($A89="","",IFERROR($P89*VLOOKUP($A89,'Cadastro'!$A$4:$R$103,10,FALSE),0))</f>
        <v/>
      </c>
      <c r="R89" s="20">
        <f>IF($A89="","",$P89)</f>
        <v/>
      </c>
      <c r="S89" s="20">
        <f>IF($A89="","",IF($N89&gt;5000,$N89*0.15,IF($N89&gt;3000,$N89*0.075,0)))</f>
        <v/>
      </c>
      <c r="T89" s="20">
        <f>IF($A89="","",IFERROR($F89*VLOOKUP($A89,'Cadastro'!$A$4:$R$103,12,FALSE),0))</f>
        <v/>
      </c>
      <c r="U89" s="8" t="n"/>
      <c r="V89" s="8" t="n"/>
      <c r="W89" s="8" t="n"/>
      <c r="X89" s="20">
        <f>IF($A89="","",SUM($Q89,$S89:$W89))</f>
        <v/>
      </c>
      <c r="Y89" s="20">
        <f>IF($A89="","",$N89*0.08)</f>
        <v/>
      </c>
      <c r="Z89" s="20">
        <f>IF($A89="","",$N89-$X89)</f>
        <v/>
      </c>
      <c r="AA89" s="22">
        <f>IF($A89="","",IFERROR($Z89/$N89,0))</f>
        <v/>
      </c>
      <c r="AB89" s="5" t="n"/>
    </row>
    <row r="90">
      <c r="A90" s="4" t="n"/>
      <c r="B90" s="11">
        <f>IF($A90="","",IFERROR(VLOOKUP($A90,'Cadastro'!$A$4:$R$103,2,FALSE),""))</f>
        <v/>
      </c>
      <c r="C90" s="12">
        <f>IF($A90="","",IFERROR(VLOOKUP($A90,'Cadastro'!$A$4:$R$103,3,FALSE),""))</f>
        <v/>
      </c>
      <c r="D90" s="11">
        <f>IF($A90="","",IFERROR(VLOOKUP($A90,'Cadastro'!$A$4:$R$103,4,FALSE),""))</f>
        <v/>
      </c>
      <c r="E90" s="11">
        <f>IF($A90="","",IFERROR(VLOOKUP($A90,'Cadastro'!$A$4:$R$103,5,FALSE),""))</f>
        <v/>
      </c>
      <c r="F90" s="13">
        <f>IF($A90="","",IFERROR(VLOOKUP($A90,'Cadastro'!$A$4:$R$103,8,FALSE),0))</f>
        <v/>
      </c>
      <c r="G90" s="14" t="n"/>
      <c r="H90" s="15" t="n"/>
      <c r="I90" s="13">
        <f>IF($A90="","",IFERROR($F90/220*$H90*1.5,0))</f>
        <v/>
      </c>
      <c r="J90" s="8" t="n"/>
      <c r="K90" s="8" t="n"/>
      <c r="L90" s="8" t="n"/>
      <c r="M90" s="8" t="n"/>
      <c r="N90" s="13">
        <f>IF($A90="","",$F90+$I90+$J90+$K90+$L90-$M90)</f>
        <v/>
      </c>
      <c r="O90" s="16">
        <f>IF($A90="","",IFERROR(VLOOKUP($A90,'Cadastro'!$A$4:$R$103,9,FALSE),0))</f>
        <v/>
      </c>
      <c r="P90" s="13">
        <f>IF($A90="","",$N90)</f>
        <v/>
      </c>
      <c r="Q90" s="13">
        <f>IF($A90="","",IFERROR($P90*VLOOKUP($A90,'Cadastro'!$A$4:$R$103,10,FALSE),0))</f>
        <v/>
      </c>
      <c r="R90" s="13">
        <f>IF($A90="","",$P90)</f>
        <v/>
      </c>
      <c r="S90" s="13">
        <f>IF($A90="","",IF($N90&gt;5000,$N90*0.15,IF($N90&gt;3000,$N90*0.075,0)))</f>
        <v/>
      </c>
      <c r="T90" s="13">
        <f>IF($A90="","",IFERROR($F90*VLOOKUP($A90,'Cadastro'!$A$4:$R$103,12,FALSE),0))</f>
        <v/>
      </c>
      <c r="U90" s="8" t="n"/>
      <c r="V90" s="8" t="n"/>
      <c r="W90" s="8" t="n"/>
      <c r="X90" s="13">
        <f>IF($A90="","",SUM($Q90,$S90:$W90))</f>
        <v/>
      </c>
      <c r="Y90" s="13">
        <f>IF($A90="","",$N90*0.08)</f>
        <v/>
      </c>
      <c r="Z90" s="13">
        <f>IF($A90="","",$N90-$X90)</f>
        <v/>
      </c>
      <c r="AA90" s="17">
        <f>IF($A90="","",IFERROR($Z90/$N90,0))</f>
        <v/>
      </c>
      <c r="AB90" s="5" t="n"/>
    </row>
    <row r="91">
      <c r="A91" s="4" t="n"/>
      <c r="B91" s="18">
        <f>IF($A91="","",IFERROR(VLOOKUP($A91,'Cadastro'!$A$4:$R$103,2,FALSE),""))</f>
        <v/>
      </c>
      <c r="C91" s="19">
        <f>IF($A91="","",IFERROR(VLOOKUP($A91,'Cadastro'!$A$4:$R$103,3,FALSE),""))</f>
        <v/>
      </c>
      <c r="D91" s="18">
        <f>IF($A91="","",IFERROR(VLOOKUP($A91,'Cadastro'!$A$4:$R$103,4,FALSE),""))</f>
        <v/>
      </c>
      <c r="E91" s="18">
        <f>IF($A91="","",IFERROR(VLOOKUP($A91,'Cadastro'!$A$4:$R$103,5,FALSE),""))</f>
        <v/>
      </c>
      <c r="F91" s="20">
        <f>IF($A91="","",IFERROR(VLOOKUP($A91,'Cadastro'!$A$4:$R$103,8,FALSE),0))</f>
        <v/>
      </c>
      <c r="G91" s="14" t="n"/>
      <c r="H91" s="15" t="n"/>
      <c r="I91" s="20">
        <f>IF($A91="","",IFERROR($F91/220*$H91*1.5,0))</f>
        <v/>
      </c>
      <c r="J91" s="8" t="n"/>
      <c r="K91" s="8" t="n"/>
      <c r="L91" s="8" t="n"/>
      <c r="M91" s="8" t="n"/>
      <c r="N91" s="20">
        <f>IF($A91="","",$F91+$I91+$J91+$K91+$L91-$M91)</f>
        <v/>
      </c>
      <c r="O91" s="21">
        <f>IF($A91="","",IFERROR(VLOOKUP($A91,'Cadastro'!$A$4:$R$103,9,FALSE),0))</f>
        <v/>
      </c>
      <c r="P91" s="20">
        <f>IF($A91="","",$N91)</f>
        <v/>
      </c>
      <c r="Q91" s="20">
        <f>IF($A91="","",IFERROR($P91*VLOOKUP($A91,'Cadastro'!$A$4:$R$103,10,FALSE),0))</f>
        <v/>
      </c>
      <c r="R91" s="20">
        <f>IF($A91="","",$P91)</f>
        <v/>
      </c>
      <c r="S91" s="20">
        <f>IF($A91="","",IF($N91&gt;5000,$N91*0.15,IF($N91&gt;3000,$N91*0.075,0)))</f>
        <v/>
      </c>
      <c r="T91" s="20">
        <f>IF($A91="","",IFERROR($F91*VLOOKUP($A91,'Cadastro'!$A$4:$R$103,12,FALSE),0))</f>
        <v/>
      </c>
      <c r="U91" s="8" t="n"/>
      <c r="V91" s="8" t="n"/>
      <c r="W91" s="8" t="n"/>
      <c r="X91" s="20">
        <f>IF($A91="","",SUM($Q91,$S91:$W91))</f>
        <v/>
      </c>
      <c r="Y91" s="20">
        <f>IF($A91="","",$N91*0.08)</f>
        <v/>
      </c>
      <c r="Z91" s="20">
        <f>IF($A91="","",$N91-$X91)</f>
        <v/>
      </c>
      <c r="AA91" s="22">
        <f>IF($A91="","",IFERROR($Z91/$N91,0))</f>
        <v/>
      </c>
      <c r="AB91" s="5" t="n"/>
    </row>
    <row r="92">
      <c r="A92" s="4" t="n"/>
      <c r="B92" s="11">
        <f>IF($A92="","",IFERROR(VLOOKUP($A92,'Cadastro'!$A$4:$R$103,2,FALSE),""))</f>
        <v/>
      </c>
      <c r="C92" s="12">
        <f>IF($A92="","",IFERROR(VLOOKUP($A92,'Cadastro'!$A$4:$R$103,3,FALSE),""))</f>
        <v/>
      </c>
      <c r="D92" s="11">
        <f>IF($A92="","",IFERROR(VLOOKUP($A92,'Cadastro'!$A$4:$R$103,4,FALSE),""))</f>
        <v/>
      </c>
      <c r="E92" s="11">
        <f>IF($A92="","",IFERROR(VLOOKUP($A92,'Cadastro'!$A$4:$R$103,5,FALSE),""))</f>
        <v/>
      </c>
      <c r="F92" s="13">
        <f>IF($A92="","",IFERROR(VLOOKUP($A92,'Cadastro'!$A$4:$R$103,8,FALSE),0))</f>
        <v/>
      </c>
      <c r="G92" s="14" t="n"/>
      <c r="H92" s="15" t="n"/>
      <c r="I92" s="13">
        <f>IF($A92="","",IFERROR($F92/220*$H92*1.5,0))</f>
        <v/>
      </c>
      <c r="J92" s="8" t="n"/>
      <c r="K92" s="8" t="n"/>
      <c r="L92" s="8" t="n"/>
      <c r="M92" s="8" t="n"/>
      <c r="N92" s="13">
        <f>IF($A92="","",$F92+$I92+$J92+$K92+$L92-$M92)</f>
        <v/>
      </c>
      <c r="O92" s="16">
        <f>IF($A92="","",IFERROR(VLOOKUP($A92,'Cadastro'!$A$4:$R$103,9,FALSE),0))</f>
        <v/>
      </c>
      <c r="P92" s="13">
        <f>IF($A92="","",$N92)</f>
        <v/>
      </c>
      <c r="Q92" s="13">
        <f>IF($A92="","",IFERROR($P92*VLOOKUP($A92,'Cadastro'!$A$4:$R$103,10,FALSE),0))</f>
        <v/>
      </c>
      <c r="R92" s="13">
        <f>IF($A92="","",$P92)</f>
        <v/>
      </c>
      <c r="S92" s="13">
        <f>IF($A92="","",IF($N92&gt;5000,$N92*0.15,IF($N92&gt;3000,$N92*0.075,0)))</f>
        <v/>
      </c>
      <c r="T92" s="13">
        <f>IF($A92="","",IFERROR($F92*VLOOKUP($A92,'Cadastro'!$A$4:$R$103,12,FALSE),0))</f>
        <v/>
      </c>
      <c r="U92" s="8" t="n"/>
      <c r="V92" s="8" t="n"/>
      <c r="W92" s="8" t="n"/>
      <c r="X92" s="13">
        <f>IF($A92="","",SUM($Q92,$S92:$W92))</f>
        <v/>
      </c>
      <c r="Y92" s="13">
        <f>IF($A92="","",$N92*0.08)</f>
        <v/>
      </c>
      <c r="Z92" s="13">
        <f>IF($A92="","",$N92-$X92)</f>
        <v/>
      </c>
      <c r="AA92" s="17">
        <f>IF($A92="","",IFERROR($Z92/$N92,0))</f>
        <v/>
      </c>
      <c r="AB92" s="5" t="n"/>
    </row>
    <row r="93">
      <c r="A93" s="4" t="n"/>
      <c r="B93" s="18">
        <f>IF($A93="","",IFERROR(VLOOKUP($A93,'Cadastro'!$A$4:$R$103,2,FALSE),""))</f>
        <v/>
      </c>
      <c r="C93" s="19">
        <f>IF($A93="","",IFERROR(VLOOKUP($A93,'Cadastro'!$A$4:$R$103,3,FALSE),""))</f>
        <v/>
      </c>
      <c r="D93" s="18">
        <f>IF($A93="","",IFERROR(VLOOKUP($A93,'Cadastro'!$A$4:$R$103,4,FALSE),""))</f>
        <v/>
      </c>
      <c r="E93" s="18">
        <f>IF($A93="","",IFERROR(VLOOKUP($A93,'Cadastro'!$A$4:$R$103,5,FALSE),""))</f>
        <v/>
      </c>
      <c r="F93" s="20">
        <f>IF($A93="","",IFERROR(VLOOKUP($A93,'Cadastro'!$A$4:$R$103,8,FALSE),0))</f>
        <v/>
      </c>
      <c r="G93" s="14" t="n"/>
      <c r="H93" s="15" t="n"/>
      <c r="I93" s="20">
        <f>IF($A93="","",IFERROR($F93/220*$H93*1.5,0))</f>
        <v/>
      </c>
      <c r="J93" s="8" t="n"/>
      <c r="K93" s="8" t="n"/>
      <c r="L93" s="8" t="n"/>
      <c r="M93" s="8" t="n"/>
      <c r="N93" s="20">
        <f>IF($A93="","",$F93+$I93+$J93+$K93+$L93-$M93)</f>
        <v/>
      </c>
      <c r="O93" s="21">
        <f>IF($A93="","",IFERROR(VLOOKUP($A93,'Cadastro'!$A$4:$R$103,9,FALSE),0))</f>
        <v/>
      </c>
      <c r="P93" s="20">
        <f>IF($A93="","",$N93)</f>
        <v/>
      </c>
      <c r="Q93" s="20">
        <f>IF($A93="","",IFERROR($P93*VLOOKUP($A93,'Cadastro'!$A$4:$R$103,10,FALSE),0))</f>
        <v/>
      </c>
      <c r="R93" s="20">
        <f>IF($A93="","",$P93)</f>
        <v/>
      </c>
      <c r="S93" s="20">
        <f>IF($A93="","",IF($N93&gt;5000,$N93*0.15,IF($N93&gt;3000,$N93*0.075,0)))</f>
        <v/>
      </c>
      <c r="T93" s="20">
        <f>IF($A93="","",IFERROR($F93*VLOOKUP($A93,'Cadastro'!$A$4:$R$103,12,FALSE),0))</f>
        <v/>
      </c>
      <c r="U93" s="8" t="n"/>
      <c r="V93" s="8" t="n"/>
      <c r="W93" s="8" t="n"/>
      <c r="X93" s="20">
        <f>IF($A93="","",SUM($Q93,$S93:$W93))</f>
        <v/>
      </c>
      <c r="Y93" s="20">
        <f>IF($A93="","",$N93*0.08)</f>
        <v/>
      </c>
      <c r="Z93" s="20">
        <f>IF($A93="","",$N93-$X93)</f>
        <v/>
      </c>
      <c r="AA93" s="22">
        <f>IF($A93="","",IFERROR($Z93/$N93,0))</f>
        <v/>
      </c>
      <c r="AB93" s="5" t="n"/>
    </row>
    <row r="94">
      <c r="A94" s="4" t="n"/>
      <c r="B94" s="11">
        <f>IF($A94="","",IFERROR(VLOOKUP($A94,'Cadastro'!$A$4:$R$103,2,FALSE),""))</f>
        <v/>
      </c>
      <c r="C94" s="12">
        <f>IF($A94="","",IFERROR(VLOOKUP($A94,'Cadastro'!$A$4:$R$103,3,FALSE),""))</f>
        <v/>
      </c>
      <c r="D94" s="11">
        <f>IF($A94="","",IFERROR(VLOOKUP($A94,'Cadastro'!$A$4:$R$103,4,FALSE),""))</f>
        <v/>
      </c>
      <c r="E94" s="11">
        <f>IF($A94="","",IFERROR(VLOOKUP($A94,'Cadastro'!$A$4:$R$103,5,FALSE),""))</f>
        <v/>
      </c>
      <c r="F94" s="13">
        <f>IF($A94="","",IFERROR(VLOOKUP($A94,'Cadastro'!$A$4:$R$103,8,FALSE),0))</f>
        <v/>
      </c>
      <c r="G94" s="14" t="n"/>
      <c r="H94" s="15" t="n"/>
      <c r="I94" s="13">
        <f>IF($A94="","",IFERROR($F94/220*$H94*1.5,0))</f>
        <v/>
      </c>
      <c r="J94" s="8" t="n"/>
      <c r="K94" s="8" t="n"/>
      <c r="L94" s="8" t="n"/>
      <c r="M94" s="8" t="n"/>
      <c r="N94" s="13">
        <f>IF($A94="","",$F94+$I94+$J94+$K94+$L94-$M94)</f>
        <v/>
      </c>
      <c r="O94" s="16">
        <f>IF($A94="","",IFERROR(VLOOKUP($A94,'Cadastro'!$A$4:$R$103,9,FALSE),0))</f>
        <v/>
      </c>
      <c r="P94" s="13">
        <f>IF($A94="","",$N94)</f>
        <v/>
      </c>
      <c r="Q94" s="13">
        <f>IF($A94="","",IFERROR($P94*VLOOKUP($A94,'Cadastro'!$A$4:$R$103,10,FALSE),0))</f>
        <v/>
      </c>
      <c r="R94" s="13">
        <f>IF($A94="","",$P94)</f>
        <v/>
      </c>
      <c r="S94" s="13">
        <f>IF($A94="","",IF($N94&gt;5000,$N94*0.15,IF($N94&gt;3000,$N94*0.075,0)))</f>
        <v/>
      </c>
      <c r="T94" s="13">
        <f>IF($A94="","",IFERROR($F94*VLOOKUP($A94,'Cadastro'!$A$4:$R$103,12,FALSE),0))</f>
        <v/>
      </c>
      <c r="U94" s="8" t="n"/>
      <c r="V94" s="8" t="n"/>
      <c r="W94" s="8" t="n"/>
      <c r="X94" s="13">
        <f>IF($A94="","",SUM($Q94,$S94:$W94))</f>
        <v/>
      </c>
      <c r="Y94" s="13">
        <f>IF($A94="","",$N94*0.08)</f>
        <v/>
      </c>
      <c r="Z94" s="13">
        <f>IF($A94="","",$N94-$X94)</f>
        <v/>
      </c>
      <c r="AA94" s="17">
        <f>IF($A94="","",IFERROR($Z94/$N94,0))</f>
        <v/>
      </c>
      <c r="AB94" s="5" t="n"/>
    </row>
    <row r="95">
      <c r="A95" s="4" t="n"/>
      <c r="B95" s="18">
        <f>IF($A95="","",IFERROR(VLOOKUP($A95,'Cadastro'!$A$4:$R$103,2,FALSE),""))</f>
        <v/>
      </c>
      <c r="C95" s="19">
        <f>IF($A95="","",IFERROR(VLOOKUP($A95,'Cadastro'!$A$4:$R$103,3,FALSE),""))</f>
        <v/>
      </c>
      <c r="D95" s="18">
        <f>IF($A95="","",IFERROR(VLOOKUP($A95,'Cadastro'!$A$4:$R$103,4,FALSE),""))</f>
        <v/>
      </c>
      <c r="E95" s="18">
        <f>IF($A95="","",IFERROR(VLOOKUP($A95,'Cadastro'!$A$4:$R$103,5,FALSE),""))</f>
        <v/>
      </c>
      <c r="F95" s="20">
        <f>IF($A95="","",IFERROR(VLOOKUP($A95,'Cadastro'!$A$4:$R$103,8,FALSE),0))</f>
        <v/>
      </c>
      <c r="G95" s="14" t="n"/>
      <c r="H95" s="15" t="n"/>
      <c r="I95" s="20">
        <f>IF($A95="","",IFERROR($F95/220*$H95*1.5,0))</f>
        <v/>
      </c>
      <c r="J95" s="8" t="n"/>
      <c r="K95" s="8" t="n"/>
      <c r="L95" s="8" t="n"/>
      <c r="M95" s="8" t="n"/>
      <c r="N95" s="20">
        <f>IF($A95="","",$F95+$I95+$J95+$K95+$L95-$M95)</f>
        <v/>
      </c>
      <c r="O95" s="21">
        <f>IF($A95="","",IFERROR(VLOOKUP($A95,'Cadastro'!$A$4:$R$103,9,FALSE),0))</f>
        <v/>
      </c>
      <c r="P95" s="20">
        <f>IF($A95="","",$N95)</f>
        <v/>
      </c>
      <c r="Q95" s="20">
        <f>IF($A95="","",IFERROR($P95*VLOOKUP($A95,'Cadastro'!$A$4:$R$103,10,FALSE),0))</f>
        <v/>
      </c>
      <c r="R95" s="20">
        <f>IF($A95="","",$P95)</f>
        <v/>
      </c>
      <c r="S95" s="20">
        <f>IF($A95="","",IF($N95&gt;5000,$N95*0.15,IF($N95&gt;3000,$N95*0.075,0)))</f>
        <v/>
      </c>
      <c r="T95" s="20">
        <f>IF($A95="","",IFERROR($F95*VLOOKUP($A95,'Cadastro'!$A$4:$R$103,12,FALSE),0))</f>
        <v/>
      </c>
      <c r="U95" s="8" t="n"/>
      <c r="V95" s="8" t="n"/>
      <c r="W95" s="8" t="n"/>
      <c r="X95" s="20">
        <f>IF($A95="","",SUM($Q95,$S95:$W95))</f>
        <v/>
      </c>
      <c r="Y95" s="20">
        <f>IF($A95="","",$N95*0.08)</f>
        <v/>
      </c>
      <c r="Z95" s="20">
        <f>IF($A95="","",$N95-$X95)</f>
        <v/>
      </c>
      <c r="AA95" s="22">
        <f>IF($A95="","",IFERROR($Z95/$N95,0))</f>
        <v/>
      </c>
      <c r="AB95" s="5" t="n"/>
    </row>
    <row r="96">
      <c r="A96" s="4" t="n"/>
      <c r="B96" s="11">
        <f>IF($A96="","",IFERROR(VLOOKUP($A96,'Cadastro'!$A$4:$R$103,2,FALSE),""))</f>
        <v/>
      </c>
      <c r="C96" s="12">
        <f>IF($A96="","",IFERROR(VLOOKUP($A96,'Cadastro'!$A$4:$R$103,3,FALSE),""))</f>
        <v/>
      </c>
      <c r="D96" s="11">
        <f>IF($A96="","",IFERROR(VLOOKUP($A96,'Cadastro'!$A$4:$R$103,4,FALSE),""))</f>
        <v/>
      </c>
      <c r="E96" s="11">
        <f>IF($A96="","",IFERROR(VLOOKUP($A96,'Cadastro'!$A$4:$R$103,5,FALSE),""))</f>
        <v/>
      </c>
      <c r="F96" s="13">
        <f>IF($A96="","",IFERROR(VLOOKUP($A96,'Cadastro'!$A$4:$R$103,8,FALSE),0))</f>
        <v/>
      </c>
      <c r="G96" s="14" t="n"/>
      <c r="H96" s="15" t="n"/>
      <c r="I96" s="13">
        <f>IF($A96="","",IFERROR($F96/220*$H96*1.5,0))</f>
        <v/>
      </c>
      <c r="J96" s="8" t="n"/>
      <c r="K96" s="8" t="n"/>
      <c r="L96" s="8" t="n"/>
      <c r="M96" s="8" t="n"/>
      <c r="N96" s="13">
        <f>IF($A96="","",$F96+$I96+$J96+$K96+$L96-$M96)</f>
        <v/>
      </c>
      <c r="O96" s="16">
        <f>IF($A96="","",IFERROR(VLOOKUP($A96,'Cadastro'!$A$4:$R$103,9,FALSE),0))</f>
        <v/>
      </c>
      <c r="P96" s="13">
        <f>IF($A96="","",$N96)</f>
        <v/>
      </c>
      <c r="Q96" s="13">
        <f>IF($A96="","",IFERROR($P96*VLOOKUP($A96,'Cadastro'!$A$4:$R$103,10,FALSE),0))</f>
        <v/>
      </c>
      <c r="R96" s="13">
        <f>IF($A96="","",$P96)</f>
        <v/>
      </c>
      <c r="S96" s="13">
        <f>IF($A96="","",IF($N96&gt;5000,$N96*0.15,IF($N96&gt;3000,$N96*0.075,0)))</f>
        <v/>
      </c>
      <c r="T96" s="13">
        <f>IF($A96="","",IFERROR($F96*VLOOKUP($A96,'Cadastro'!$A$4:$R$103,12,FALSE),0))</f>
        <v/>
      </c>
      <c r="U96" s="8" t="n"/>
      <c r="V96" s="8" t="n"/>
      <c r="W96" s="8" t="n"/>
      <c r="X96" s="13">
        <f>IF($A96="","",SUM($Q96,$S96:$W96))</f>
        <v/>
      </c>
      <c r="Y96" s="13">
        <f>IF($A96="","",$N96*0.08)</f>
        <v/>
      </c>
      <c r="Z96" s="13">
        <f>IF($A96="","",$N96-$X96)</f>
        <v/>
      </c>
      <c r="AA96" s="17">
        <f>IF($A96="","",IFERROR($Z96/$N96,0))</f>
        <v/>
      </c>
      <c r="AB96" s="5" t="n"/>
    </row>
    <row r="97">
      <c r="A97" s="4" t="n"/>
      <c r="B97" s="18">
        <f>IF($A97="","",IFERROR(VLOOKUP($A97,'Cadastro'!$A$4:$R$103,2,FALSE),""))</f>
        <v/>
      </c>
      <c r="C97" s="19">
        <f>IF($A97="","",IFERROR(VLOOKUP($A97,'Cadastro'!$A$4:$R$103,3,FALSE),""))</f>
        <v/>
      </c>
      <c r="D97" s="18">
        <f>IF($A97="","",IFERROR(VLOOKUP($A97,'Cadastro'!$A$4:$R$103,4,FALSE),""))</f>
        <v/>
      </c>
      <c r="E97" s="18">
        <f>IF($A97="","",IFERROR(VLOOKUP($A97,'Cadastro'!$A$4:$R$103,5,FALSE),""))</f>
        <v/>
      </c>
      <c r="F97" s="20">
        <f>IF($A97="","",IFERROR(VLOOKUP($A97,'Cadastro'!$A$4:$R$103,8,FALSE),0))</f>
        <v/>
      </c>
      <c r="G97" s="14" t="n"/>
      <c r="H97" s="15" t="n"/>
      <c r="I97" s="20">
        <f>IF($A97="","",IFERROR($F97/220*$H97*1.5,0))</f>
        <v/>
      </c>
      <c r="J97" s="8" t="n"/>
      <c r="K97" s="8" t="n"/>
      <c r="L97" s="8" t="n"/>
      <c r="M97" s="8" t="n"/>
      <c r="N97" s="20">
        <f>IF($A97="","",$F97+$I97+$J97+$K97+$L97-$M97)</f>
        <v/>
      </c>
      <c r="O97" s="21">
        <f>IF($A97="","",IFERROR(VLOOKUP($A97,'Cadastro'!$A$4:$R$103,9,FALSE),0))</f>
        <v/>
      </c>
      <c r="P97" s="20">
        <f>IF($A97="","",$N97)</f>
        <v/>
      </c>
      <c r="Q97" s="20">
        <f>IF($A97="","",IFERROR($P97*VLOOKUP($A97,'Cadastro'!$A$4:$R$103,10,FALSE),0))</f>
        <v/>
      </c>
      <c r="R97" s="20">
        <f>IF($A97="","",$P97)</f>
        <v/>
      </c>
      <c r="S97" s="20">
        <f>IF($A97="","",IF($N97&gt;5000,$N97*0.15,IF($N97&gt;3000,$N97*0.075,0)))</f>
        <v/>
      </c>
      <c r="T97" s="20">
        <f>IF($A97="","",IFERROR($F97*VLOOKUP($A97,'Cadastro'!$A$4:$R$103,12,FALSE),0))</f>
        <v/>
      </c>
      <c r="U97" s="8" t="n"/>
      <c r="V97" s="8" t="n"/>
      <c r="W97" s="8" t="n"/>
      <c r="X97" s="20">
        <f>IF($A97="","",SUM($Q97,$S97:$W97))</f>
        <v/>
      </c>
      <c r="Y97" s="20">
        <f>IF($A97="","",$N97*0.08)</f>
        <v/>
      </c>
      <c r="Z97" s="20">
        <f>IF($A97="","",$N97-$X97)</f>
        <v/>
      </c>
      <c r="AA97" s="22">
        <f>IF($A97="","",IFERROR($Z97/$N97,0))</f>
        <v/>
      </c>
      <c r="AB97" s="5" t="n"/>
    </row>
    <row r="98">
      <c r="A98" s="4" t="n"/>
      <c r="B98" s="11">
        <f>IF($A98="","",IFERROR(VLOOKUP($A98,'Cadastro'!$A$4:$R$103,2,FALSE),""))</f>
        <v/>
      </c>
      <c r="C98" s="12">
        <f>IF($A98="","",IFERROR(VLOOKUP($A98,'Cadastro'!$A$4:$R$103,3,FALSE),""))</f>
        <v/>
      </c>
      <c r="D98" s="11">
        <f>IF($A98="","",IFERROR(VLOOKUP($A98,'Cadastro'!$A$4:$R$103,4,FALSE),""))</f>
        <v/>
      </c>
      <c r="E98" s="11">
        <f>IF($A98="","",IFERROR(VLOOKUP($A98,'Cadastro'!$A$4:$R$103,5,FALSE),""))</f>
        <v/>
      </c>
      <c r="F98" s="13">
        <f>IF($A98="","",IFERROR(VLOOKUP($A98,'Cadastro'!$A$4:$R$103,8,FALSE),0))</f>
        <v/>
      </c>
      <c r="G98" s="14" t="n"/>
      <c r="H98" s="15" t="n"/>
      <c r="I98" s="13">
        <f>IF($A98="","",IFERROR($F98/220*$H98*1.5,0))</f>
        <v/>
      </c>
      <c r="J98" s="8" t="n"/>
      <c r="K98" s="8" t="n"/>
      <c r="L98" s="8" t="n"/>
      <c r="M98" s="8" t="n"/>
      <c r="N98" s="13">
        <f>IF($A98="","",$F98+$I98+$J98+$K98+$L98-$M98)</f>
        <v/>
      </c>
      <c r="O98" s="16">
        <f>IF($A98="","",IFERROR(VLOOKUP($A98,'Cadastro'!$A$4:$R$103,9,FALSE),0))</f>
        <v/>
      </c>
      <c r="P98" s="13">
        <f>IF($A98="","",$N98)</f>
        <v/>
      </c>
      <c r="Q98" s="13">
        <f>IF($A98="","",IFERROR($P98*VLOOKUP($A98,'Cadastro'!$A$4:$R$103,10,FALSE),0))</f>
        <v/>
      </c>
      <c r="R98" s="13">
        <f>IF($A98="","",$P98)</f>
        <v/>
      </c>
      <c r="S98" s="13">
        <f>IF($A98="","",IF($N98&gt;5000,$N98*0.15,IF($N98&gt;3000,$N98*0.075,0)))</f>
        <v/>
      </c>
      <c r="T98" s="13">
        <f>IF($A98="","",IFERROR($F98*VLOOKUP($A98,'Cadastro'!$A$4:$R$103,12,FALSE),0))</f>
        <v/>
      </c>
      <c r="U98" s="8" t="n"/>
      <c r="V98" s="8" t="n"/>
      <c r="W98" s="8" t="n"/>
      <c r="X98" s="13">
        <f>IF($A98="","",SUM($Q98,$S98:$W98))</f>
        <v/>
      </c>
      <c r="Y98" s="13">
        <f>IF($A98="","",$N98*0.08)</f>
        <v/>
      </c>
      <c r="Z98" s="13">
        <f>IF($A98="","",$N98-$X98)</f>
        <v/>
      </c>
      <c r="AA98" s="17">
        <f>IF($A98="","",IFERROR($Z98/$N98,0))</f>
        <v/>
      </c>
      <c r="AB98" s="5" t="n"/>
    </row>
    <row r="99">
      <c r="A99" s="4" t="n"/>
      <c r="B99" s="18">
        <f>IF($A99="","",IFERROR(VLOOKUP($A99,'Cadastro'!$A$4:$R$103,2,FALSE),""))</f>
        <v/>
      </c>
      <c r="C99" s="19">
        <f>IF($A99="","",IFERROR(VLOOKUP($A99,'Cadastro'!$A$4:$R$103,3,FALSE),""))</f>
        <v/>
      </c>
      <c r="D99" s="18">
        <f>IF($A99="","",IFERROR(VLOOKUP($A99,'Cadastro'!$A$4:$R$103,4,FALSE),""))</f>
        <v/>
      </c>
      <c r="E99" s="18">
        <f>IF($A99="","",IFERROR(VLOOKUP($A99,'Cadastro'!$A$4:$R$103,5,FALSE),""))</f>
        <v/>
      </c>
      <c r="F99" s="20">
        <f>IF($A99="","",IFERROR(VLOOKUP($A99,'Cadastro'!$A$4:$R$103,8,FALSE),0))</f>
        <v/>
      </c>
      <c r="G99" s="14" t="n"/>
      <c r="H99" s="15" t="n"/>
      <c r="I99" s="20">
        <f>IF($A99="","",IFERROR($F99/220*$H99*1.5,0))</f>
        <v/>
      </c>
      <c r="J99" s="8" t="n"/>
      <c r="K99" s="8" t="n"/>
      <c r="L99" s="8" t="n"/>
      <c r="M99" s="8" t="n"/>
      <c r="N99" s="20">
        <f>IF($A99="","",$F99+$I99+$J99+$K99+$L99-$M99)</f>
        <v/>
      </c>
      <c r="O99" s="21">
        <f>IF($A99="","",IFERROR(VLOOKUP($A99,'Cadastro'!$A$4:$R$103,9,FALSE),0))</f>
        <v/>
      </c>
      <c r="P99" s="20">
        <f>IF($A99="","",$N99)</f>
        <v/>
      </c>
      <c r="Q99" s="20">
        <f>IF($A99="","",IFERROR($P99*VLOOKUP($A99,'Cadastro'!$A$4:$R$103,10,FALSE),0))</f>
        <v/>
      </c>
      <c r="R99" s="20">
        <f>IF($A99="","",$P99)</f>
        <v/>
      </c>
      <c r="S99" s="20">
        <f>IF($A99="","",IF($N99&gt;5000,$N99*0.15,IF($N99&gt;3000,$N99*0.075,0)))</f>
        <v/>
      </c>
      <c r="T99" s="20">
        <f>IF($A99="","",IFERROR($F99*VLOOKUP($A99,'Cadastro'!$A$4:$R$103,12,FALSE),0))</f>
        <v/>
      </c>
      <c r="U99" s="8" t="n"/>
      <c r="V99" s="8" t="n"/>
      <c r="W99" s="8" t="n"/>
      <c r="X99" s="20">
        <f>IF($A99="","",SUM($Q99,$S99:$W99))</f>
        <v/>
      </c>
      <c r="Y99" s="20">
        <f>IF($A99="","",$N99*0.08)</f>
        <v/>
      </c>
      <c r="Z99" s="20">
        <f>IF($A99="","",$N99-$X99)</f>
        <v/>
      </c>
      <c r="AA99" s="22">
        <f>IF($A99="","",IFERROR($Z99/$N99,0))</f>
        <v/>
      </c>
      <c r="AB99" s="5" t="n"/>
    </row>
    <row r="100">
      <c r="A100" s="4" t="n"/>
      <c r="B100" s="11">
        <f>IF($A100="","",IFERROR(VLOOKUP($A100,'Cadastro'!$A$4:$R$103,2,FALSE),""))</f>
        <v/>
      </c>
      <c r="C100" s="12">
        <f>IF($A100="","",IFERROR(VLOOKUP($A100,'Cadastro'!$A$4:$R$103,3,FALSE),""))</f>
        <v/>
      </c>
      <c r="D100" s="11">
        <f>IF($A100="","",IFERROR(VLOOKUP($A100,'Cadastro'!$A$4:$R$103,4,FALSE),""))</f>
        <v/>
      </c>
      <c r="E100" s="11">
        <f>IF($A100="","",IFERROR(VLOOKUP($A100,'Cadastro'!$A$4:$R$103,5,FALSE),""))</f>
        <v/>
      </c>
      <c r="F100" s="13">
        <f>IF($A100="","",IFERROR(VLOOKUP($A100,'Cadastro'!$A$4:$R$103,8,FALSE),0))</f>
        <v/>
      </c>
      <c r="G100" s="14" t="n"/>
      <c r="H100" s="15" t="n"/>
      <c r="I100" s="13">
        <f>IF($A100="","",IFERROR($F100/220*$H100*1.5,0))</f>
        <v/>
      </c>
      <c r="J100" s="8" t="n"/>
      <c r="K100" s="8" t="n"/>
      <c r="L100" s="8" t="n"/>
      <c r="M100" s="8" t="n"/>
      <c r="N100" s="13">
        <f>IF($A100="","",$F100+$I100+$J100+$K100+$L100-$M100)</f>
        <v/>
      </c>
      <c r="O100" s="16">
        <f>IF($A100="","",IFERROR(VLOOKUP($A100,'Cadastro'!$A$4:$R$103,9,FALSE),0))</f>
        <v/>
      </c>
      <c r="P100" s="13">
        <f>IF($A100="","",$N100)</f>
        <v/>
      </c>
      <c r="Q100" s="13">
        <f>IF($A100="","",IFERROR($P100*VLOOKUP($A100,'Cadastro'!$A$4:$R$103,10,FALSE),0))</f>
        <v/>
      </c>
      <c r="R100" s="13">
        <f>IF($A100="","",$P100)</f>
        <v/>
      </c>
      <c r="S100" s="13">
        <f>IF($A100="","",IF($N100&gt;5000,$N100*0.15,IF($N100&gt;3000,$N100*0.075,0)))</f>
        <v/>
      </c>
      <c r="T100" s="13">
        <f>IF($A100="","",IFERROR($F100*VLOOKUP($A100,'Cadastro'!$A$4:$R$103,12,FALSE),0))</f>
        <v/>
      </c>
      <c r="U100" s="8" t="n"/>
      <c r="V100" s="8" t="n"/>
      <c r="W100" s="8" t="n"/>
      <c r="X100" s="13">
        <f>IF($A100="","",SUM($Q100,$S100:$W100))</f>
        <v/>
      </c>
      <c r="Y100" s="13">
        <f>IF($A100="","",$N100*0.08)</f>
        <v/>
      </c>
      <c r="Z100" s="13">
        <f>IF($A100="","",$N100-$X100)</f>
        <v/>
      </c>
      <c r="AA100" s="17">
        <f>IF($A100="","",IFERROR($Z100/$N100,0))</f>
        <v/>
      </c>
      <c r="AB100" s="5" t="n"/>
    </row>
    <row r="101">
      <c r="A101" s="4" t="n"/>
      <c r="B101" s="18">
        <f>IF($A101="","",IFERROR(VLOOKUP($A101,'Cadastro'!$A$4:$R$103,2,FALSE),""))</f>
        <v/>
      </c>
      <c r="C101" s="19">
        <f>IF($A101="","",IFERROR(VLOOKUP($A101,'Cadastro'!$A$4:$R$103,3,FALSE),""))</f>
        <v/>
      </c>
      <c r="D101" s="18">
        <f>IF($A101="","",IFERROR(VLOOKUP($A101,'Cadastro'!$A$4:$R$103,4,FALSE),""))</f>
        <v/>
      </c>
      <c r="E101" s="18">
        <f>IF($A101="","",IFERROR(VLOOKUP($A101,'Cadastro'!$A$4:$R$103,5,FALSE),""))</f>
        <v/>
      </c>
      <c r="F101" s="20">
        <f>IF($A101="","",IFERROR(VLOOKUP($A101,'Cadastro'!$A$4:$R$103,8,FALSE),0))</f>
        <v/>
      </c>
      <c r="G101" s="14" t="n"/>
      <c r="H101" s="15" t="n"/>
      <c r="I101" s="20">
        <f>IF($A101="","",IFERROR($F101/220*$H101*1.5,0))</f>
        <v/>
      </c>
      <c r="J101" s="8" t="n"/>
      <c r="K101" s="8" t="n"/>
      <c r="L101" s="8" t="n"/>
      <c r="M101" s="8" t="n"/>
      <c r="N101" s="20">
        <f>IF($A101="","",$F101+$I101+$J101+$K101+$L101-$M101)</f>
        <v/>
      </c>
      <c r="O101" s="21">
        <f>IF($A101="","",IFERROR(VLOOKUP($A101,'Cadastro'!$A$4:$R$103,9,FALSE),0))</f>
        <v/>
      </c>
      <c r="P101" s="20">
        <f>IF($A101="","",$N101)</f>
        <v/>
      </c>
      <c r="Q101" s="20">
        <f>IF($A101="","",IFERROR($P101*VLOOKUP($A101,'Cadastro'!$A$4:$R$103,10,FALSE),0))</f>
        <v/>
      </c>
      <c r="R101" s="20">
        <f>IF($A101="","",$P101)</f>
        <v/>
      </c>
      <c r="S101" s="20">
        <f>IF($A101="","",IF($N101&gt;5000,$N101*0.15,IF($N101&gt;3000,$N101*0.075,0)))</f>
        <v/>
      </c>
      <c r="T101" s="20">
        <f>IF($A101="","",IFERROR($F101*VLOOKUP($A101,'Cadastro'!$A$4:$R$103,12,FALSE),0))</f>
        <v/>
      </c>
      <c r="U101" s="8" t="n"/>
      <c r="V101" s="8" t="n"/>
      <c r="W101" s="8" t="n"/>
      <c r="X101" s="20">
        <f>IF($A101="","",SUM($Q101,$S101:$W101))</f>
        <v/>
      </c>
      <c r="Y101" s="20">
        <f>IF($A101="","",$N101*0.08)</f>
        <v/>
      </c>
      <c r="Z101" s="20">
        <f>IF($A101="","",$N101-$X101)</f>
        <v/>
      </c>
      <c r="AA101" s="22">
        <f>IF($A101="","",IFERROR($Z101/$N101,0))</f>
        <v/>
      </c>
      <c r="AB101" s="5" t="n"/>
    </row>
    <row r="102">
      <c r="A102" s="4" t="n"/>
      <c r="B102" s="11">
        <f>IF($A102="","",IFERROR(VLOOKUP($A102,'Cadastro'!$A$4:$R$103,2,FALSE),""))</f>
        <v/>
      </c>
      <c r="C102" s="12">
        <f>IF($A102="","",IFERROR(VLOOKUP($A102,'Cadastro'!$A$4:$R$103,3,FALSE),""))</f>
        <v/>
      </c>
      <c r="D102" s="11">
        <f>IF($A102="","",IFERROR(VLOOKUP($A102,'Cadastro'!$A$4:$R$103,4,FALSE),""))</f>
        <v/>
      </c>
      <c r="E102" s="11">
        <f>IF($A102="","",IFERROR(VLOOKUP($A102,'Cadastro'!$A$4:$R$103,5,FALSE),""))</f>
        <v/>
      </c>
      <c r="F102" s="13">
        <f>IF($A102="","",IFERROR(VLOOKUP($A102,'Cadastro'!$A$4:$R$103,8,FALSE),0))</f>
        <v/>
      </c>
      <c r="G102" s="14" t="n"/>
      <c r="H102" s="15" t="n"/>
      <c r="I102" s="13">
        <f>IF($A102="","",IFERROR($F102/220*$H102*1.5,0))</f>
        <v/>
      </c>
      <c r="J102" s="8" t="n"/>
      <c r="K102" s="8" t="n"/>
      <c r="L102" s="8" t="n"/>
      <c r="M102" s="8" t="n"/>
      <c r="N102" s="13">
        <f>IF($A102="","",$F102+$I102+$J102+$K102+$L102-$M102)</f>
        <v/>
      </c>
      <c r="O102" s="16">
        <f>IF($A102="","",IFERROR(VLOOKUP($A102,'Cadastro'!$A$4:$R$103,9,FALSE),0))</f>
        <v/>
      </c>
      <c r="P102" s="13">
        <f>IF($A102="","",$N102)</f>
        <v/>
      </c>
      <c r="Q102" s="13">
        <f>IF($A102="","",IFERROR($P102*VLOOKUP($A102,'Cadastro'!$A$4:$R$103,10,FALSE),0))</f>
        <v/>
      </c>
      <c r="R102" s="13">
        <f>IF($A102="","",$P102)</f>
        <v/>
      </c>
      <c r="S102" s="13">
        <f>IF($A102="","",IF($N102&gt;5000,$N102*0.15,IF($N102&gt;3000,$N102*0.075,0)))</f>
        <v/>
      </c>
      <c r="T102" s="13">
        <f>IF($A102="","",IFERROR($F102*VLOOKUP($A102,'Cadastro'!$A$4:$R$103,12,FALSE),0))</f>
        <v/>
      </c>
      <c r="U102" s="8" t="n"/>
      <c r="V102" s="8" t="n"/>
      <c r="W102" s="8" t="n"/>
      <c r="X102" s="13">
        <f>IF($A102="","",SUM($Q102,$S102:$W102))</f>
        <v/>
      </c>
      <c r="Y102" s="13">
        <f>IF($A102="","",$N102*0.08)</f>
        <v/>
      </c>
      <c r="Z102" s="13">
        <f>IF($A102="","",$N102-$X102)</f>
        <v/>
      </c>
      <c r="AA102" s="17">
        <f>IF($A102="","",IFERROR($Z102/$N102,0))</f>
        <v/>
      </c>
      <c r="AB102" s="5" t="n"/>
    </row>
    <row r="103">
      <c r="A103" s="4" t="n"/>
      <c r="B103" s="18">
        <f>IF($A103="","",IFERROR(VLOOKUP($A103,'Cadastro'!$A$4:$R$103,2,FALSE),""))</f>
        <v/>
      </c>
      <c r="C103" s="19">
        <f>IF($A103="","",IFERROR(VLOOKUP($A103,'Cadastro'!$A$4:$R$103,3,FALSE),""))</f>
        <v/>
      </c>
      <c r="D103" s="18">
        <f>IF($A103="","",IFERROR(VLOOKUP($A103,'Cadastro'!$A$4:$R$103,4,FALSE),""))</f>
        <v/>
      </c>
      <c r="E103" s="18">
        <f>IF($A103="","",IFERROR(VLOOKUP($A103,'Cadastro'!$A$4:$R$103,5,FALSE),""))</f>
        <v/>
      </c>
      <c r="F103" s="20">
        <f>IF($A103="","",IFERROR(VLOOKUP($A103,'Cadastro'!$A$4:$R$103,8,FALSE),0))</f>
        <v/>
      </c>
      <c r="G103" s="14" t="n"/>
      <c r="H103" s="15" t="n"/>
      <c r="I103" s="20">
        <f>IF($A103="","",IFERROR($F103/220*$H103*1.5,0))</f>
        <v/>
      </c>
      <c r="J103" s="8" t="n"/>
      <c r="K103" s="8" t="n"/>
      <c r="L103" s="8" t="n"/>
      <c r="M103" s="8" t="n"/>
      <c r="N103" s="20">
        <f>IF($A103="","",$F103+$I103+$J103+$K103+$L103-$M103)</f>
        <v/>
      </c>
      <c r="O103" s="21">
        <f>IF($A103="","",IFERROR(VLOOKUP($A103,'Cadastro'!$A$4:$R$103,9,FALSE),0))</f>
        <v/>
      </c>
      <c r="P103" s="20">
        <f>IF($A103="","",$N103)</f>
        <v/>
      </c>
      <c r="Q103" s="20">
        <f>IF($A103="","",IFERROR($P103*VLOOKUP($A103,'Cadastro'!$A$4:$R$103,10,FALSE),0))</f>
        <v/>
      </c>
      <c r="R103" s="20">
        <f>IF($A103="","",$P103)</f>
        <v/>
      </c>
      <c r="S103" s="20">
        <f>IF($A103="","",IF($N103&gt;5000,$N103*0.15,IF($N103&gt;3000,$N103*0.075,0)))</f>
        <v/>
      </c>
      <c r="T103" s="20">
        <f>IF($A103="","",IFERROR($F103*VLOOKUP($A103,'Cadastro'!$A$4:$R$103,12,FALSE),0))</f>
        <v/>
      </c>
      <c r="U103" s="8" t="n"/>
      <c r="V103" s="8" t="n"/>
      <c r="W103" s="8" t="n"/>
      <c r="X103" s="20">
        <f>IF($A103="","",SUM($Q103,$S103:$W103))</f>
        <v/>
      </c>
      <c r="Y103" s="20">
        <f>IF($A103="","",$N103*0.08)</f>
        <v/>
      </c>
      <c r="Z103" s="20">
        <f>IF($A103="","",$N103-$X103)</f>
        <v/>
      </c>
      <c r="AA103" s="22">
        <f>IF($A103="","",IFERROR($Z103/$N103,0))</f>
        <v/>
      </c>
      <c r="AB103" s="5" t="n"/>
    </row>
  </sheetData>
  <autoFilter ref="A3:AB103"/>
  <mergeCells count="1">
    <mergeCell ref="A1:AB1"/>
  </mergeCells>
  <conditionalFormatting sqref="Z4:Z103">
    <cfRule type="expression" priority="1" dxfId="1">
      <formula>AND($A4&lt;&gt;"",$Z4&gt;0)</formula>
    </cfRule>
    <cfRule type="expression" priority="3" dxfId="0">
      <formula>AND($A4&lt;&gt;"",$Z4&lt;0)</formula>
    </cfRule>
  </conditionalFormatting>
  <conditionalFormatting sqref="X4:X103">
    <cfRule type="expression" priority="2" dxfId="0">
      <formula>AND($A4&lt;&gt;"",$X4&gt;$N4*0.35)</formula>
    </cfRule>
  </conditionalFormatting>
  <dataValidations count="4">
    <dataValidation sqref="A4:A103" showErrorMessage="1" showInputMessage="1" allowBlank="1" type="list">
      <formula1>='Cadastro'!$A$4:$A$103</formula1>
    </dataValidation>
    <dataValidation sqref="G4:G103" showErrorMessage="1" showInputMessage="1" allowBlank="1" type="whole" operator="between">
      <formula1>0</formula1>
      <formula2>31</formula2>
    </dataValidation>
    <dataValidation sqref="H4:H103" showErrorMessage="1" showInputMessage="1" allowBlank="1" type="decimal" operator="between">
      <formula1>0</formula1>
      <formula2>18</formula2>
    </dataValidation>
    <dataValidation sqref="J4:M103 U4:W103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06B6D4"/>
    <outlinePr summaryBelow="1" summaryRight="1"/>
    <pageSetUpPr/>
  </sheetPr>
  <dimension ref="A1:P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6" customWidth="1" min="3" max="3"/>
    <col width="16" customWidth="1" min="4" max="4"/>
    <col width="14" customWidth="1" min="5" max="5"/>
    <col width="18" customWidth="1" min="6" max="6"/>
    <col width="20" customWidth="1" min="7" max="7"/>
    <col width="18" customWidth="1" min="8" max="8"/>
    <col width="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 ht="28" customHeight="1">
      <c r="A1" s="1" t="inlineStr">
        <is>
          <t>Resumo gerencial da folha | Competência 08/2026</t>
        </is>
      </c>
    </row>
    <row r="2">
      <c r="A2" s="2" t="inlineStr">
        <is>
          <t>Visão consolidada para análise financeira, conferência de descontos e acompanhamento do custo de pessoal.</t>
        </is>
      </c>
    </row>
    <row r="3"/>
    <row r="4">
      <c r="A4" s="23" t="inlineStr">
        <is>
          <t>Indicador</t>
        </is>
      </c>
      <c r="B4" s="23" t="inlineStr">
        <is>
          <t>Valor</t>
        </is>
      </c>
    </row>
    <row r="5">
      <c r="A5" s="24" t="inlineStr">
        <is>
          <t>Total de colaboradores ativos</t>
        </is>
      </c>
      <c r="B5" s="25">
        <f>COUNTIF('Cadastro'!$R$4:$R$103,"Ativo")</f>
        <v/>
      </c>
    </row>
    <row r="6">
      <c r="A6" s="26" t="inlineStr">
        <is>
          <t>Total da folha bruta</t>
        </is>
      </c>
      <c r="B6" s="20">
        <f>SUM('Folha_2026_08'!$N$4:$N$103)</f>
        <v/>
      </c>
    </row>
    <row r="7">
      <c r="A7" s="24" t="inlineStr">
        <is>
          <t>Total de INSS</t>
        </is>
      </c>
      <c r="B7" s="27">
        <f>SUM('Folha_2026_08'!$Q$4:$Q$103)</f>
        <v/>
      </c>
    </row>
    <row r="8">
      <c r="A8" s="26" t="inlineStr">
        <is>
          <t>Total de IRRF</t>
        </is>
      </c>
      <c r="B8" s="20">
        <f>SUM('Folha_2026_08'!$S$4:$S$103)</f>
        <v/>
      </c>
    </row>
    <row r="9">
      <c r="A9" s="24" t="inlineStr">
        <is>
          <t>Total de descontos</t>
        </is>
      </c>
      <c r="B9" s="27">
        <f>SUM('Folha_2026_08'!$X$4:$X$103)</f>
        <v/>
      </c>
    </row>
    <row r="10">
      <c r="A10" s="26" t="inlineStr">
        <is>
          <t>Total de FGTS</t>
        </is>
      </c>
      <c r="B10" s="20">
        <f>SUM('Folha_2026_08'!$Y$4:$Y$103)</f>
        <v/>
      </c>
    </row>
    <row r="11">
      <c r="A11" s="24" t="inlineStr">
        <is>
          <t>Total líquido a pagar</t>
        </is>
      </c>
      <c r="B11" s="27">
        <f>SUM('Folha_2026_08'!$Z$4:$Z$103)</f>
        <v/>
      </c>
    </row>
    <row r="12">
      <c r="A12" s="26" t="inlineStr">
        <is>
          <t>Média salarial bruta</t>
        </is>
      </c>
      <c r="B12" s="20">
        <f>IFERROR(AVERAGE('Folha_2026_08'!$N$4:$N$103),0)</f>
        <v/>
      </c>
    </row>
    <row r="13">
      <c r="A13" s="24" t="inlineStr">
        <is>
          <t>Percentual médio líquido</t>
        </is>
      </c>
      <c r="B13" s="28">
        <f>IFERROR(AVERAGE('Folha_2026_08'!$AA$4:$AA$103),0)</f>
        <v/>
      </c>
    </row>
    <row r="14">
      <c r="A14" s="26" t="inlineStr">
        <is>
          <t>Colaboradores com IRRF</t>
        </is>
      </c>
      <c r="B14" s="29">
        <f>COUNTIF('Folha_2026_08'!$S$4:$S$103,"&gt;0")</f>
        <v/>
      </c>
    </row>
    <row r="15"/>
    <row r="16"/>
    <row r="17">
      <c r="A17" s="30" t="inlineStr">
        <is>
          <t>Síntese por departamento</t>
        </is>
      </c>
      <c r="G17" s="30" t="inlineStr">
        <is>
          <t>Composição dos descontos</t>
        </is>
      </c>
    </row>
    <row r="18">
      <c r="A18" s="23" t="inlineStr">
        <is>
          <t>Departamento</t>
        </is>
      </c>
      <c r="B18" s="23" t="inlineStr">
        <is>
          <t>Total bruto</t>
        </is>
      </c>
      <c r="C18" s="23" t="inlineStr">
        <is>
          <t>Descontos</t>
        </is>
      </c>
      <c r="D18" s="23" t="inlineStr">
        <is>
          <t>Líquido</t>
        </is>
      </c>
      <c r="E18" s="23" t="inlineStr">
        <is>
          <t>FGTS</t>
        </is>
      </c>
      <c r="F18" s="23" t="inlineStr">
        <is>
          <t>Custo total</t>
        </is>
      </c>
      <c r="G18" s="23" t="inlineStr">
        <is>
          <t>Categoria</t>
        </is>
      </c>
      <c r="H18" s="23" t="inlineStr">
        <is>
          <t>Valor</t>
        </is>
      </c>
    </row>
    <row r="19">
      <c r="A19" s="11" t="inlineStr">
        <is>
          <t>Tecnologia</t>
        </is>
      </c>
      <c r="B19" s="13">
        <f>SUMIF('Folha_2026_08'!$E$4:$E$103,$A19,'Folha_2026_08'!$N$4:$N$103)</f>
        <v/>
      </c>
      <c r="C19" s="13">
        <f>SUMIF('Folha_2026_08'!$E$4:$E$103,$A19,'Folha_2026_08'!$X$4:$X$103)</f>
        <v/>
      </c>
      <c r="D19" s="13">
        <f>SUMIF('Folha_2026_08'!$E$4:$E$103,$A19,'Folha_2026_08'!$Z$4:$Z$103)</f>
        <v/>
      </c>
      <c r="E19" s="13">
        <f>SUMIF('Folha_2026_08'!$E$4:$E$103,$A19,'Folha_2026_08'!$Y$4:$Y$103)</f>
        <v/>
      </c>
      <c r="F19" s="13">
        <f>IFERROR($B19+$E19,0)</f>
        <v/>
      </c>
      <c r="G19" s="11" t="inlineStr">
        <is>
          <t>INSS</t>
        </is>
      </c>
      <c r="H19" s="13">
        <f>SUM('Folha_2026_08'!$Q$4:$Q$103)</f>
        <v/>
      </c>
    </row>
    <row r="20">
      <c r="A20" s="18" t="inlineStr">
        <is>
          <t>Financeiro</t>
        </is>
      </c>
      <c r="B20" s="20">
        <f>SUMIF('Folha_2026_08'!$E$4:$E$103,$A20,'Folha_2026_08'!$N$4:$N$103)</f>
        <v/>
      </c>
      <c r="C20" s="20">
        <f>SUMIF('Folha_2026_08'!$E$4:$E$103,$A20,'Folha_2026_08'!$X$4:$X$103)</f>
        <v/>
      </c>
      <c r="D20" s="20">
        <f>SUMIF('Folha_2026_08'!$E$4:$E$103,$A20,'Folha_2026_08'!$Z$4:$Z$103)</f>
        <v/>
      </c>
      <c r="E20" s="20">
        <f>SUMIF('Folha_2026_08'!$E$4:$E$103,$A20,'Folha_2026_08'!$Y$4:$Y$103)</f>
        <v/>
      </c>
      <c r="F20" s="20">
        <f>IFERROR($B20+$E20,0)</f>
        <v/>
      </c>
      <c r="G20" s="18" t="inlineStr">
        <is>
          <t>IRRF</t>
        </is>
      </c>
      <c r="H20" s="20">
        <f>SUM('Folha_2026_08'!$S$4:$S$103)</f>
        <v/>
      </c>
    </row>
    <row r="21">
      <c r="A21" s="11" t="inlineStr">
        <is>
          <t>Operações</t>
        </is>
      </c>
      <c r="B21" s="13">
        <f>SUMIF('Folha_2026_08'!$E$4:$E$103,$A21,'Folha_2026_08'!$N$4:$N$103)</f>
        <v/>
      </c>
      <c r="C21" s="13">
        <f>SUMIF('Folha_2026_08'!$E$4:$E$103,$A21,'Folha_2026_08'!$X$4:$X$103)</f>
        <v/>
      </c>
      <c r="D21" s="13">
        <f>SUMIF('Folha_2026_08'!$E$4:$E$103,$A21,'Folha_2026_08'!$Z$4:$Z$103)</f>
        <v/>
      </c>
      <c r="E21" s="13">
        <f>SUMIF('Folha_2026_08'!$E$4:$E$103,$A21,'Folha_2026_08'!$Y$4:$Y$103)</f>
        <v/>
      </c>
      <c r="F21" s="13">
        <f>IFERROR($B21+$E21,0)</f>
        <v/>
      </c>
      <c r="G21" s="11" t="inlineStr">
        <is>
          <t>Benefícios</t>
        </is>
      </c>
      <c r="H21" s="13">
        <f>SUM('Folha_2026_08'!$T$4:$V$103)</f>
        <v/>
      </c>
    </row>
    <row r="22">
      <c r="A22" s="18" t="inlineStr">
        <is>
          <t>RH</t>
        </is>
      </c>
      <c r="B22" s="20">
        <f>SUMIF('Folha_2026_08'!$E$4:$E$103,$A22,'Folha_2026_08'!$N$4:$N$103)</f>
        <v/>
      </c>
      <c r="C22" s="20">
        <f>SUMIF('Folha_2026_08'!$E$4:$E$103,$A22,'Folha_2026_08'!$X$4:$X$103)</f>
        <v/>
      </c>
      <c r="D22" s="20">
        <f>SUMIF('Folha_2026_08'!$E$4:$E$103,$A22,'Folha_2026_08'!$Z$4:$Z$103)</f>
        <v/>
      </c>
      <c r="E22" s="20">
        <f>SUMIF('Folha_2026_08'!$E$4:$E$103,$A22,'Folha_2026_08'!$Y$4:$Y$103)</f>
        <v/>
      </c>
      <c r="F22" s="20">
        <f>IFERROR($B22+$E22,0)</f>
        <v/>
      </c>
      <c r="G22" s="18" t="inlineStr">
        <is>
          <t>Outros descontos</t>
        </is>
      </c>
      <c r="H22" s="20">
        <f>SUM('Folha_2026_08'!$W$4:$W$103)</f>
        <v/>
      </c>
    </row>
    <row r="23">
      <c r="A23" s="11" t="inlineStr">
        <is>
          <t>Comercial</t>
        </is>
      </c>
      <c r="B23" s="13">
        <f>SUMIF('Folha_2026_08'!$E$4:$E$103,$A23,'Folha_2026_08'!$N$4:$N$103)</f>
        <v/>
      </c>
      <c r="C23" s="13">
        <f>SUMIF('Folha_2026_08'!$E$4:$E$103,$A23,'Folha_2026_08'!$X$4:$X$103)</f>
        <v/>
      </c>
      <c r="D23" s="13">
        <f>SUMIF('Folha_2026_08'!$E$4:$E$103,$A23,'Folha_2026_08'!$Z$4:$Z$103)</f>
        <v/>
      </c>
      <c r="E23" s="13">
        <f>SUMIF('Folha_2026_08'!$E$4:$E$103,$A23,'Folha_2026_08'!$Y$4:$Y$103)</f>
        <v/>
      </c>
      <c r="F23" s="13">
        <f>IFERROR($B23+$E23,0)</f>
        <v/>
      </c>
    </row>
    <row r="24">
      <c r="A24" s="18" t="inlineStr">
        <is>
          <t>Jurídico</t>
        </is>
      </c>
      <c r="B24" s="20">
        <f>SUMIF('Folha_2026_08'!$E$4:$E$103,$A24,'Folha_2026_08'!$N$4:$N$103)</f>
        <v/>
      </c>
      <c r="C24" s="20">
        <f>SUMIF('Folha_2026_08'!$E$4:$E$103,$A24,'Folha_2026_08'!$X$4:$X$103)</f>
        <v/>
      </c>
      <c r="D24" s="20">
        <f>SUMIF('Folha_2026_08'!$E$4:$E$103,$A24,'Folha_2026_08'!$Z$4:$Z$103)</f>
        <v/>
      </c>
      <c r="E24" s="20">
        <f>SUMIF('Folha_2026_08'!$E$4:$E$103,$A24,'Folha_2026_08'!$Y$4:$Y$103)</f>
        <v/>
      </c>
      <c r="F24" s="20">
        <f>IFERROR($B24+$E24,0)</f>
        <v/>
      </c>
    </row>
    <row r="25">
      <c r="A25" s="11" t="inlineStr">
        <is>
          <t>Marketing</t>
        </is>
      </c>
      <c r="B25" s="13">
        <f>SUMIF('Folha_2026_08'!$E$4:$E$103,$A25,'Folha_2026_08'!$N$4:$N$103)</f>
        <v/>
      </c>
      <c r="C25" s="13">
        <f>SUMIF('Folha_2026_08'!$E$4:$E$103,$A25,'Folha_2026_08'!$X$4:$X$103)</f>
        <v/>
      </c>
      <c r="D25" s="13">
        <f>SUMIF('Folha_2026_08'!$E$4:$E$103,$A25,'Folha_2026_08'!$Z$4:$Z$103)</f>
        <v/>
      </c>
      <c r="E25" s="13">
        <f>SUMIF('Folha_2026_08'!$E$4:$E$103,$A25,'Folha_2026_08'!$Y$4:$Y$103)</f>
        <v/>
      </c>
      <c r="F25" s="13">
        <f>IFERROR($B25+$E25,0)</f>
        <v/>
      </c>
    </row>
    <row r="26" ht="34" customHeight="1">
      <c r="A26" s="31" t="inlineStr">
        <is>
          <t>Premissas analíticas</t>
        </is>
      </c>
      <c r="B26" s="32" t="inlineStr">
        <is>
          <t>INSS utiliza o percentual editável do cadastro. IRRF é simplificado e requer validação contábil antes do fechamento.</t>
        </is>
      </c>
    </row>
  </sheetData>
  <mergeCells count="1">
    <mergeCell ref="A1:P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C8102E"/>
    <outlinePr summaryBelow="1" summaryRight="1"/>
    <pageSetUpPr/>
  </sheetPr>
  <dimension ref="A1:F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28" customHeight="1">
      <c r="A1" s="33" t="inlineStr">
        <is>
          <t>Instruções operacionais | Contra Cheque</t>
        </is>
      </c>
    </row>
    <row r="2">
      <c r="A2" s="2" t="inlineStr">
        <is>
          <t>Guia de preenchimento, conferência e proteção dos dados utilizados na folha de pagamento.</t>
        </is>
      </c>
    </row>
    <row r="3">
      <c r="A3" s="34" t="inlineStr">
        <is>
          <t>Tema</t>
        </is>
      </c>
      <c r="B3" s="34" t="inlineStr">
        <is>
          <t>Orientação operacional</t>
        </is>
      </c>
    </row>
    <row r="4" ht="48" customHeight="1">
      <c r="A4" s="30" t="inlineStr">
        <is>
          <t>Cadastro</t>
        </is>
      </c>
      <c r="B4" s="35" t="inlineStr">
        <is>
          <t>Atualize matrícula, nome completo, CPF, cargo, departamento, cidade/UF, admissão, salário-base, dependentes, percentuais e dados bancários antes de lançar a folha.</t>
        </is>
      </c>
    </row>
    <row r="5" ht="48" customHeight="1">
      <c r="A5" s="30" t="inlineStr">
        <is>
          <t>Parâmetros</t>
        </is>
      </c>
      <c r="B5" s="32" t="inlineStr">
        <is>
          <t>Os percentuais de INSS, IRRF e vale-transporte devem ser revisados pelo responsável técnico. A planilha é uma base analítica e não substitui regras legais vigentes.</t>
        </is>
      </c>
    </row>
    <row r="6" ht="48" customHeight="1">
      <c r="A6" s="30" t="inlineStr">
        <is>
          <t>Eventos mensais</t>
        </is>
      </c>
      <c r="B6" s="35" t="inlineStr">
        <is>
          <t>Na aba Folha_2026_08, informe dias trabalhados, horas extras, adicional noturno, comissões, DSR, faltas/atrasos, vale-refeição, plano de saúde e outros descontos.</t>
        </is>
      </c>
    </row>
    <row r="7" ht="48" customHeight="1">
      <c r="A7" s="30" t="inlineStr">
        <is>
          <t>Conferência</t>
        </is>
      </c>
      <c r="B7" s="32" t="inlineStr">
        <is>
          <t>Revise INSS, IRRF, FGTS, férias, 13º salário, benefícios e descontos antes de validar o fechamento. O IRRF apresentado utiliza cálculo simplificado parametrizado.</t>
        </is>
      </c>
    </row>
    <row r="8" ht="48" customHeight="1">
      <c r="A8" s="30" t="inlineStr">
        <is>
          <t>Validação técnica</t>
        </is>
      </c>
      <c r="B8" s="35" t="inlineStr">
        <is>
          <t>Solicite validação final de contador, escritório contábil ou responsável pelo departamento pessoal antes de efetuar pagamento, transmitir obrigações ou emitir documentos oficiais.</t>
        </is>
      </c>
    </row>
    <row r="9" ht="48" customHeight="1">
      <c r="A9" s="30" t="inlineStr">
        <is>
          <t>LGPD e ANPD</t>
        </is>
      </c>
      <c r="B9" s="32" t="inlineStr">
        <is>
          <t>CPF, dados bancários e chaves PIX são dados pessoais. Restrinja o acesso ao arquivo, mantenha armazenamento seguro e compartilhe somente com pessoas autorizadas.</t>
        </is>
      </c>
    </row>
    <row r="10" ht="48" customHeight="1">
      <c r="A10" s="30" t="inlineStr">
        <is>
          <t>Emissão individual</t>
        </is>
      </c>
      <c r="B10" s="35" t="inlineStr">
        <is>
          <t>Para emitir ou conferir um contracheque individual, filtre a linha correspondente à matrícula do colaborador na aba Folha_2026_08 e utilize os valores da mesma competência.</t>
        </is>
      </c>
    </row>
    <row r="11" ht="48" customHeight="1">
      <c r="A11" s="30" t="inlineStr">
        <is>
          <t>Alertas visuais</t>
        </is>
      </c>
      <c r="B11" s="32" t="inlineStr">
        <is>
          <t>Células amarelas são entradas editáveis. Valores líquidos positivos aparecem em verde. Descontos acima de 35% do salário bruto ou salário líquido negativo aparecem em vermelho para conferência.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2026-09-08T20:05:01Z</dcterms:created>
  <dcterms:modified xmlns:dcterms="http://purl.org/dc/terms/" xmlns:xsi="http://www.w3.org/2001/XMLSchema-instance" xsi:type="dcterms:W3CDTF">2026-09-08T20:05:01Z</dcterms:modified>
</cp:coreProperties>
</file>