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eículos" sheetId="1" state="visible" r:id="rId1"/>
    <sheet xmlns:r="http://schemas.openxmlformats.org/officeDocument/2006/relationships" name="Abastecimentos" sheetId="2" state="visible" r:id="rId2"/>
    <sheet xmlns:r="http://schemas.openxmlformats.org/officeDocument/2006/relationships" name="Painel" sheetId="3" state="visible" r:id="rId3"/>
    <sheet xmlns:r="http://schemas.openxmlformats.org/officeDocument/2006/relationships" name="Instruçõ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0.0"/>
    <numFmt numFmtId="165" formatCode="DD/MM/AAAA"/>
    <numFmt numFmtId="166" formatCode="#.##0"/>
    <numFmt numFmtId="167" formatCode="&quot;R$&quot; #.##0,00"/>
    <numFmt numFmtId="168" formatCode="0.00&quot; km/l&quot;"/>
  </numFmts>
  <fonts count="5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FFFFFF"/>
      <sz val="11"/>
    </font>
    <font>
      <name val="Calibri"/>
      <b val="1"/>
      <sz val="10.5"/>
    </font>
    <font>
      <name val="Calibri"/>
      <sz val="10.5"/>
    </font>
  </fonts>
  <fills count="7">
    <fill>
      <patternFill/>
    </fill>
    <fill>
      <patternFill patternType="gray125"/>
    </fill>
    <fill>
      <patternFill patternType="solid">
        <fgColor rgb="000F766E"/>
        <bgColor rgb="000F766E"/>
      </patternFill>
    </fill>
    <fill>
      <patternFill patternType="solid">
        <fgColor rgb="00F0FDFA"/>
        <bgColor rgb="00F0FDFA"/>
      </patternFill>
    </fill>
    <fill>
      <patternFill patternType="solid">
        <fgColor rgb="00FFFFFF"/>
        <bgColor rgb="00FFFFFF"/>
      </patternFill>
    </fill>
    <fill>
      <patternFill patternType="solid">
        <fgColor rgb="00FFFBEB"/>
        <bgColor rgb="00FFFBEB"/>
      </patternFill>
    </fill>
    <fill>
      <patternFill patternType="solid">
        <fgColor rgb="0014B8A6"/>
        <bgColor rgb="0014B8A6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41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0" fillId="3" borderId="1" applyAlignment="1" pivotButton="0" quotePrefix="0" xfId="0">
      <alignment horizontal="center" vertical="center"/>
    </xf>
    <xf numFmtId="0" fontId="0" fillId="3" borderId="1" applyAlignment="1" pivotButton="0" quotePrefix="0" xfId="0">
      <alignment horizontal="left" vertical="center"/>
    </xf>
    <xf numFmtId="164" fontId="0" fillId="3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left" vertical="center"/>
    </xf>
    <xf numFmtId="164" fontId="0" fillId="4" borderId="1" applyAlignment="1" pivotButton="0" quotePrefix="0" xfId="0">
      <alignment horizontal="center" vertical="center"/>
    </xf>
    <xf numFmtId="165" fontId="0" fillId="3" borderId="1" applyAlignment="1" pivotButton="0" quotePrefix="0" xfId="0">
      <alignment horizontal="center" vertical="center"/>
    </xf>
    <xf numFmtId="0" fontId="0" fillId="5" borderId="1" applyAlignment="1" pivotButton="0" quotePrefix="0" xfId="0">
      <alignment horizontal="center" vertical="center"/>
    </xf>
    <xf numFmtId="166" fontId="0" fillId="5" borderId="1" applyAlignment="1" pivotButton="0" quotePrefix="0" xfId="0">
      <alignment horizontal="center" vertical="center"/>
    </xf>
    <xf numFmtId="166" fontId="0" fillId="3" borderId="1" applyAlignment="1" pivotButton="0" quotePrefix="0" xfId="0">
      <alignment horizontal="center" vertical="center"/>
    </xf>
    <xf numFmtId="164" fontId="0" fillId="5" borderId="1" applyAlignment="1" pivotButton="0" quotePrefix="0" xfId="0">
      <alignment horizontal="center" vertical="center"/>
    </xf>
    <xf numFmtId="167" fontId="0" fillId="5" borderId="1" applyAlignment="1" pivotButton="0" quotePrefix="0" xfId="0">
      <alignment horizontal="center" vertical="center"/>
    </xf>
    <xf numFmtId="167" fontId="0" fillId="3" borderId="1" applyAlignment="1" pivotButton="0" quotePrefix="0" xfId="0">
      <alignment horizontal="center" vertical="center"/>
    </xf>
    <xf numFmtId="168" fontId="0" fillId="3" borderId="1" applyAlignment="1" pivotButton="0" quotePrefix="0" xfId="0">
      <alignment horizontal="center" vertical="center"/>
    </xf>
    <xf numFmtId="165" fontId="0" fillId="4" borderId="1" applyAlignment="1" pivotButton="0" quotePrefix="0" xfId="0">
      <alignment horizontal="center" vertical="center"/>
    </xf>
    <xf numFmtId="166" fontId="0" fillId="4" borderId="1" applyAlignment="1" pivotButton="0" quotePrefix="0" xfId="0">
      <alignment horizontal="center" vertical="center"/>
    </xf>
    <xf numFmtId="167" fontId="0" fillId="4" borderId="1" applyAlignment="1" pivotButton="0" quotePrefix="0" xfId="0">
      <alignment horizontal="center" vertical="center"/>
    </xf>
    <xf numFmtId="168" fontId="0" fillId="4" borderId="1" applyAlignment="1" pivotButton="0" quotePrefix="0" xfId="0">
      <alignment horizontal="center" vertical="center"/>
    </xf>
    <xf numFmtId="0" fontId="2" fillId="6" borderId="1" applyAlignment="1" pivotButton="0" quotePrefix="0" xfId="0">
      <alignment horizontal="center" vertical="center"/>
    </xf>
    <xf numFmtId="0" fontId="0" fillId="6" borderId="1" pivotButton="0" quotePrefix="0" xfId="0"/>
    <xf numFmtId="166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center" vertical="center"/>
    </xf>
    <xf numFmtId="167" fontId="3" fillId="0" borderId="1" applyAlignment="1" pivotButton="0" quotePrefix="0" xfId="0">
      <alignment horizontal="center" vertical="center"/>
    </xf>
    <xf numFmtId="168" fontId="3" fillId="0" borderId="1" applyAlignment="1" pivotButton="0" quotePrefix="0" xfId="0">
      <alignment horizontal="center" vertical="center"/>
    </xf>
    <xf numFmtId="0" fontId="2" fillId="6" borderId="0" applyAlignment="1" pivotButton="0" quotePrefix="0" xfId="0">
      <alignment horizontal="center" vertical="center"/>
    </xf>
    <xf numFmtId="0" fontId="4" fillId="3" borderId="1" applyAlignment="1" pivotButton="0" quotePrefix="0" xfId="0">
      <alignment horizontal="left" vertical="center"/>
    </xf>
    <xf numFmtId="164" fontId="3" fillId="3" borderId="1" applyAlignment="1" pivotButton="0" quotePrefix="0" xfId="0">
      <alignment horizontal="center" vertical="center"/>
    </xf>
    <xf numFmtId="0" fontId="4" fillId="4" borderId="1" applyAlignment="1" pivotButton="0" quotePrefix="0" xfId="0">
      <alignment horizontal="left" vertical="center"/>
    </xf>
    <xf numFmtId="167" fontId="3" fillId="4" borderId="1" applyAlignment="1" pivotButton="0" quotePrefix="0" xfId="0">
      <alignment horizontal="center" vertical="center"/>
    </xf>
    <xf numFmtId="168" fontId="3" fillId="3" borderId="1" applyAlignment="1" pivotButton="0" quotePrefix="0" xfId="0">
      <alignment horizontal="center" vertical="center"/>
    </xf>
    <xf numFmtId="1" fontId="3" fillId="3" borderId="1" applyAlignment="1" pivotButton="0" quotePrefix="0" xfId="0">
      <alignment horizontal="center" vertical="center"/>
    </xf>
    <xf numFmtId="1" fontId="3" fillId="4" borderId="1" applyAlignment="1" pivotButton="0" quotePrefix="0" xfId="0">
      <alignment horizontal="center" vertical="center"/>
    </xf>
    <xf numFmtId="0" fontId="0" fillId="0" borderId="4" pivotButton="0" quotePrefix="0" xfId="0"/>
    <xf numFmtId="0" fontId="0" fillId="0" borderId="5" pivotButton="0" quotePrefix="0" xfId="0"/>
    <xf numFmtId="0" fontId="3" fillId="3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left" vertical="center" wrapText="1"/>
    </xf>
  </cellXfs>
  <cellStyles count="1">
    <cellStyle name="Normal" xfId="0" builtinId="0" hidden="0"/>
  </cellStyles>
  <dxfs count="2">
    <dxf>
      <font>
        <name val="Calibri"/>
        <b val="1"/>
        <color rgb="0022C55E"/>
        <sz val="10.5"/>
      </font>
    </dxf>
    <dxf>
      <font>
        <name val="Calibri"/>
        <b val="1"/>
        <color rgb="00DC2626"/>
        <sz val="10.5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Valor Total Gasto por Veículo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'Painel'!E4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'Painel'!$D$5:$D$12</f>
            </numRef>
          </cat>
          <val>
            <numRef>
              <f>'Painel'!$E$5:$E$12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Placa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R$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Consumo (km/l) por Abastecimento</a:t>
            </a:r>
          </a:p>
        </rich>
      </tx>
    </title>
    <plotArea>
      <lineChart>
        <grouping val="standard"/>
        <ser>
          <idx val="0"/>
          <order val="0"/>
          <tx>
            <strRef>
              <f>'Abastecimentos'!M3</f>
            </strRef>
          </tx>
          <spPr>
            <a:ln xmlns:a="http://schemas.openxmlformats.org/drawingml/2006/main" w="20000">
              <a:solidFill>
                <a:srgbClr val="14B8A6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'Abastecimentos'!$A$4:$A$13</f>
            </numRef>
          </cat>
          <val>
            <numRef>
              <f>'Abastecimentos'!$M$4:$M$13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Data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km/l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Distribuição de Gastos por Combustível</a:t>
            </a:r>
          </a:p>
        </rich>
      </tx>
    </title>
    <plotArea>
      <pieChart>
        <varyColors val="1"/>
        <ser>
          <idx val="0"/>
          <order val="0"/>
          <tx>
            <strRef>
              <f>'Painel'!E20</f>
            </strRef>
          </tx>
          <spPr>
            <a:ln xmlns:a="http://schemas.openxmlformats.org/drawingml/2006/main">
              <a:prstDash val="solid"/>
            </a:ln>
          </spPr>
          <cat>
            <numRef>
              <f>'Painel'!$D$21:$D$24</f>
            </numRef>
          </cat>
          <val>
            <numRef>
              <f>'Painel'!$E$21:$E$24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8</col>
      <colOff>0</colOff>
      <row>2</row>
      <rowOff>0</rowOff>
    </from>
    <ext cx="576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8</col>
      <colOff>0</colOff>
      <row>20</row>
      <rowOff>0</rowOff>
    </from>
    <ext cx="576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0</col>
      <colOff>0</colOff>
      <row>11</row>
      <rowOff>0</rowOff>
    </from>
    <ext cx="4320000" cy="324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2" customWidth="1" min="1" max="1"/>
    <col width="18" customWidth="1" min="2" max="2"/>
    <col width="8" customWidth="1" min="3" max="3"/>
    <col width="14" customWidth="1" min="4" max="4"/>
    <col width="30" customWidth="1" min="5" max="5"/>
    <col width="20" customWidth="1" min="6" max="6"/>
  </cols>
  <sheetData>
    <row r="1" ht="26" customHeight="1">
      <c r="A1" s="1" t="inlineStr">
        <is>
          <t>FROTA DE VEÍCULOS - CADASTRO</t>
        </is>
      </c>
    </row>
    <row r="2"/>
    <row r="3" ht="32" customHeight="1">
      <c r="A3" s="2" t="inlineStr">
        <is>
          <t>Placa</t>
        </is>
      </c>
      <c r="B3" s="2" t="inlineStr">
        <is>
          <t>Modelo</t>
        </is>
      </c>
      <c r="C3" s="2" t="inlineStr">
        <is>
          <t>Ano</t>
        </is>
      </c>
      <c r="D3" s="2" t="inlineStr">
        <is>
          <t>Categoria</t>
        </is>
      </c>
      <c r="E3" s="2" t="inlineStr">
        <is>
          <t>Consumo Médio Fabricante (km/l)</t>
        </is>
      </c>
      <c r="F3" s="2" t="inlineStr">
        <is>
          <t>Capacidade Tanque (L)</t>
        </is>
      </c>
    </row>
    <row r="4">
      <c r="A4" s="3" t="inlineStr">
        <is>
          <t>ABC1A23</t>
        </is>
      </c>
      <c r="B4" s="4" t="inlineStr">
        <is>
          <t>Fiat Strada</t>
        </is>
      </c>
      <c r="C4" s="3" t="n">
        <v>2022</v>
      </c>
      <c r="D4" s="3" t="inlineStr">
        <is>
          <t>Utilitário</t>
        </is>
      </c>
      <c r="E4" s="5" t="n">
        <v>11.5</v>
      </c>
      <c r="F4" s="3" t="n">
        <v>55</v>
      </c>
    </row>
    <row r="5">
      <c r="A5" s="6" t="inlineStr">
        <is>
          <t>BRA2B34</t>
        </is>
      </c>
      <c r="B5" s="7" t="inlineStr">
        <is>
          <t>VW Gol</t>
        </is>
      </c>
      <c r="C5" s="6" t="n">
        <v>2021</v>
      </c>
      <c r="D5" s="6" t="inlineStr">
        <is>
          <t>Passeio</t>
        </is>
      </c>
      <c r="E5" s="8" t="n">
        <v>13.2</v>
      </c>
      <c r="F5" s="6" t="n">
        <v>50</v>
      </c>
    </row>
    <row r="6">
      <c r="A6" s="3" t="inlineStr">
        <is>
          <t>CDE3C45</t>
        </is>
      </c>
      <c r="B6" s="4" t="inlineStr">
        <is>
          <t>Chevrolet Onix</t>
        </is>
      </c>
      <c r="C6" s="3" t="n">
        <v>2026</v>
      </c>
      <c r="D6" s="3" t="inlineStr">
        <is>
          <t>Passeio</t>
        </is>
      </c>
      <c r="E6" s="5" t="n">
        <v>14</v>
      </c>
      <c r="F6" s="3" t="n">
        <v>44</v>
      </c>
    </row>
    <row r="7">
      <c r="A7" s="6" t="inlineStr">
        <is>
          <t>FGH4D56</t>
        </is>
      </c>
      <c r="B7" s="7" t="inlineStr">
        <is>
          <t>Fiat Toro</t>
        </is>
      </c>
      <c r="C7" s="6" t="n">
        <v>2023</v>
      </c>
      <c r="D7" s="6" t="inlineStr">
        <is>
          <t>Utilitário</t>
        </is>
      </c>
      <c r="E7" s="8" t="n">
        <v>9.800000000000001</v>
      </c>
      <c r="F7" s="6" t="n">
        <v>60</v>
      </c>
    </row>
    <row r="8">
      <c r="A8" s="3" t="inlineStr">
        <is>
          <t>JKL5E67</t>
        </is>
      </c>
      <c r="B8" s="4" t="inlineStr">
        <is>
          <t>Renault Duster</t>
        </is>
      </c>
      <c r="C8" s="3" t="n">
        <v>2022</v>
      </c>
      <c r="D8" s="3" t="inlineStr">
        <is>
          <t>SUV</t>
        </is>
      </c>
      <c r="E8" s="5" t="n">
        <v>10.5</v>
      </c>
      <c r="F8" s="3" t="n">
        <v>50</v>
      </c>
    </row>
    <row r="9">
      <c r="A9" s="6" t="inlineStr">
        <is>
          <t>MNO6F78</t>
        </is>
      </c>
      <c r="B9" s="7" t="inlineStr">
        <is>
          <t>Hyundai HB20</t>
        </is>
      </c>
      <c r="C9" s="6" t="n">
        <v>2024</v>
      </c>
      <c r="D9" s="6" t="inlineStr">
        <is>
          <t>Passeio</t>
        </is>
      </c>
      <c r="E9" s="8" t="n">
        <v>13.6</v>
      </c>
      <c r="F9" s="6" t="n">
        <v>45</v>
      </c>
    </row>
    <row r="10">
      <c r="A10" s="3" t="inlineStr">
        <is>
          <t>PQR7G89</t>
        </is>
      </c>
      <c r="B10" s="4" t="inlineStr">
        <is>
          <t>Ford Ranger</t>
        </is>
      </c>
      <c r="C10" s="3" t="n">
        <v>2021</v>
      </c>
      <c r="D10" s="3" t="inlineStr">
        <is>
          <t>Utilitário</t>
        </is>
      </c>
      <c r="E10" s="5" t="n">
        <v>8.9</v>
      </c>
      <c r="F10" s="3" t="n">
        <v>76</v>
      </c>
    </row>
    <row r="11">
      <c r="A11" s="6" t="inlineStr">
        <is>
          <t>STU8H90</t>
        </is>
      </c>
      <c r="B11" s="7" t="inlineStr">
        <is>
          <t>Toyota Corolla</t>
        </is>
      </c>
      <c r="C11" s="6" t="n">
        <v>2025</v>
      </c>
      <c r="D11" s="6" t="inlineStr">
        <is>
          <t>Passeio</t>
        </is>
      </c>
      <c r="E11" s="8" t="n">
        <v>12.8</v>
      </c>
      <c r="F11" s="6" t="n">
        <v>50</v>
      </c>
    </row>
  </sheetData>
  <mergeCells count="1">
    <mergeCell ref="A1:F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11" customWidth="1" min="2" max="2"/>
    <col width="18" customWidth="1" min="3" max="3"/>
    <col width="16" customWidth="1" min="4" max="4"/>
    <col width="16" customWidth="1" min="5" max="5"/>
    <col width="13" customWidth="1" min="6" max="6"/>
    <col width="12" customWidth="1" min="7" max="7"/>
    <col width="11" customWidth="1" min="8" max="8"/>
    <col width="11" customWidth="1" min="9" max="9"/>
    <col width="9" customWidth="1" min="10" max="10"/>
    <col width="14" customWidth="1" min="11" max="11"/>
    <col width="14" customWidth="1" min="12" max="12"/>
    <col width="13" customWidth="1" min="13" max="13"/>
    <col width="16" customWidth="1" min="14" max="14"/>
  </cols>
  <sheetData>
    <row r="1" ht="26" customHeight="1">
      <c r="A1" s="1" t="inlineStr">
        <is>
          <t>CONTROLE DE ABASTECIMENTOS E CONSUMO DE COMBUSTÍVEL</t>
        </is>
      </c>
    </row>
    <row r="2"/>
    <row r="3" ht="34" customHeight="1">
      <c r="A3" s="2" t="inlineStr">
        <is>
          <t>Data</t>
        </is>
      </c>
      <c r="B3" s="2" t="inlineStr">
        <is>
          <t>Placa</t>
        </is>
      </c>
      <c r="C3" s="2" t="inlineStr">
        <is>
          <t>Modelo (auto)</t>
        </is>
      </c>
      <c r="D3" s="2" t="inlineStr">
        <is>
          <t>Motorista</t>
        </is>
      </c>
      <c r="E3" s="2" t="inlineStr">
        <is>
          <t>Cidade</t>
        </is>
      </c>
      <c r="F3" s="2" t="inlineStr">
        <is>
          <t>Combustível</t>
        </is>
      </c>
      <c r="G3" s="2" t="inlineStr">
        <is>
          <t>Km Anterior</t>
        </is>
      </c>
      <c r="H3" s="2" t="inlineStr">
        <is>
          <t>Km Atual</t>
        </is>
      </c>
      <c r="I3" s="2" t="inlineStr">
        <is>
          <t>Km Rodado</t>
        </is>
      </c>
      <c r="J3" s="2" t="inlineStr">
        <is>
          <t>Litros</t>
        </is>
      </c>
      <c r="K3" s="2" t="inlineStr">
        <is>
          <t>Preço/Litro (R$)</t>
        </is>
      </c>
      <c r="L3" s="2" t="inlineStr">
        <is>
          <t>Valor Total (R$)</t>
        </is>
      </c>
      <c r="M3" s="2" t="inlineStr">
        <is>
          <t>Consumo (km/l)</t>
        </is>
      </c>
      <c r="N3" s="2" t="inlineStr">
        <is>
          <t>Situação</t>
        </is>
      </c>
    </row>
    <row r="4">
      <c r="A4" s="9" t="inlineStr">
        <is>
          <t>15/01/2026</t>
        </is>
      </c>
      <c r="B4" s="10" t="inlineStr">
        <is>
          <t>ABC1A23</t>
        </is>
      </c>
      <c r="C4" s="4">
        <f>IFERROR(VLOOKUP(B4,Veículos!$A$4:$F$11,2,0),"")</f>
        <v/>
      </c>
      <c r="D4" s="4" t="inlineStr">
        <is>
          <t>João Silva</t>
        </is>
      </c>
      <c r="E4" s="3" t="inlineStr">
        <is>
          <t>São Paulo</t>
        </is>
      </c>
      <c r="F4" s="3" t="inlineStr">
        <is>
          <t>Gasolina</t>
        </is>
      </c>
      <c r="G4" s="11" t="n">
        <v>42100</v>
      </c>
      <c r="H4" s="11" t="n">
        <v>42480</v>
      </c>
      <c r="I4" s="12">
        <f>H4-G4</f>
        <v/>
      </c>
      <c r="J4" s="13" t="n">
        <v>38.5</v>
      </c>
      <c r="K4" s="14" t="n">
        <v>5.79</v>
      </c>
      <c r="L4" s="15">
        <f>J4*K4</f>
        <v/>
      </c>
      <c r="M4" s="16">
        <f>IFERROR(I4/J4,0)</f>
        <v/>
      </c>
      <c r="N4" s="3">
        <f>IFERROR(IF(M4&gt;=VLOOKUP(B4,Veículos!$A$4:$F$11,5,0),"Eficiente","Abaixo da Média"),"")</f>
        <v/>
      </c>
    </row>
    <row r="5">
      <c r="A5" s="17" t="inlineStr">
        <is>
          <t>22/01/2026</t>
        </is>
      </c>
      <c r="B5" s="10" t="inlineStr">
        <is>
          <t>BRA2B34</t>
        </is>
      </c>
      <c r="C5" s="7">
        <f>IFERROR(VLOOKUP(B5,Veículos!$A$4:$F$11,2,0),"")</f>
        <v/>
      </c>
      <c r="D5" s="7" t="inlineStr">
        <is>
          <t>Maria Oliveira</t>
        </is>
      </c>
      <c r="E5" s="6" t="inlineStr">
        <is>
          <t>Rio de Janeiro</t>
        </is>
      </c>
      <c r="F5" s="6" t="inlineStr">
        <is>
          <t>Etanol</t>
        </is>
      </c>
      <c r="G5" s="11" t="n">
        <v>18320</v>
      </c>
      <c r="H5" s="11" t="n">
        <v>18680</v>
      </c>
      <c r="I5" s="18">
        <f>H5-G5</f>
        <v/>
      </c>
      <c r="J5" s="13" t="n">
        <v>30.2</v>
      </c>
      <c r="K5" s="14" t="n">
        <v>4.29</v>
      </c>
      <c r="L5" s="19">
        <f>J5*K5</f>
        <v/>
      </c>
      <c r="M5" s="20">
        <f>IFERROR(I5/J5,0)</f>
        <v/>
      </c>
      <c r="N5" s="6">
        <f>IFERROR(IF(M5&gt;=VLOOKUP(B5,Veículos!$A$4:$F$11,5,0),"Eficiente","Abaixo da Média"),"")</f>
        <v/>
      </c>
    </row>
    <row r="6">
      <c r="A6" s="9" t="inlineStr">
        <is>
          <t>02/02/2026</t>
        </is>
      </c>
      <c r="B6" s="10" t="inlineStr">
        <is>
          <t>CDE3C45</t>
        </is>
      </c>
      <c r="C6" s="4">
        <f>IFERROR(VLOOKUP(B6,Veículos!$A$4:$F$11,2,0),"")</f>
        <v/>
      </c>
      <c r="D6" s="4" t="inlineStr">
        <is>
          <t>Pedro Santos</t>
        </is>
      </c>
      <c r="E6" s="3" t="inlineStr">
        <is>
          <t>Belo Horizonte</t>
        </is>
      </c>
      <c r="F6" s="3" t="inlineStr">
        <is>
          <t>Gasolina</t>
        </is>
      </c>
      <c r="G6" s="11" t="n">
        <v>55210</v>
      </c>
      <c r="H6" s="11" t="n">
        <v>55600</v>
      </c>
      <c r="I6" s="12">
        <f>H6-G6</f>
        <v/>
      </c>
      <c r="J6" s="13" t="n">
        <v>34.8</v>
      </c>
      <c r="K6" s="14" t="n">
        <v>5.85</v>
      </c>
      <c r="L6" s="15">
        <f>J6*K6</f>
        <v/>
      </c>
      <c r="M6" s="16">
        <f>IFERROR(I6/J6,0)</f>
        <v/>
      </c>
      <c r="N6" s="3">
        <f>IFERROR(IF(M6&gt;=VLOOKUP(B6,Veículos!$A$4:$F$11,5,0),"Eficiente","Abaixo da Média"),"")</f>
        <v/>
      </c>
    </row>
    <row r="7">
      <c r="A7" s="17" t="inlineStr">
        <is>
          <t>10/02/2026</t>
        </is>
      </c>
      <c r="B7" s="10" t="inlineStr">
        <is>
          <t>FGH4D56</t>
        </is>
      </c>
      <c r="C7" s="7">
        <f>IFERROR(VLOOKUP(B7,Veículos!$A$4:$F$11,2,0),"")</f>
        <v/>
      </c>
      <c r="D7" s="7" t="inlineStr">
        <is>
          <t>Ana Souza</t>
        </is>
      </c>
      <c r="E7" s="6" t="inlineStr">
        <is>
          <t>Curitiba</t>
        </is>
      </c>
      <c r="F7" s="6" t="inlineStr">
        <is>
          <t>Diesel S10</t>
        </is>
      </c>
      <c r="G7" s="11" t="n">
        <v>78900</v>
      </c>
      <c r="H7" s="11" t="n">
        <v>79420</v>
      </c>
      <c r="I7" s="18">
        <f>H7-G7</f>
        <v/>
      </c>
      <c r="J7" s="13" t="n">
        <v>55</v>
      </c>
      <c r="K7" s="14" t="n">
        <v>6.12</v>
      </c>
      <c r="L7" s="19">
        <f>J7*K7</f>
        <v/>
      </c>
      <c r="M7" s="20">
        <f>IFERROR(I7/J7,0)</f>
        <v/>
      </c>
      <c r="N7" s="6">
        <f>IFERROR(IF(M7&gt;=VLOOKUP(B7,Veículos!$A$4:$F$11,5,0),"Eficiente","Abaixo da Média"),"")</f>
        <v/>
      </c>
    </row>
    <row r="8">
      <c r="A8" s="9" t="inlineStr">
        <is>
          <t>18/02/2026</t>
        </is>
      </c>
      <c r="B8" s="10" t="inlineStr">
        <is>
          <t>JKL5E67</t>
        </is>
      </c>
      <c r="C8" s="4">
        <f>IFERROR(VLOOKUP(B8,Veículos!$A$4:$F$11,2,0),"")</f>
        <v/>
      </c>
      <c r="D8" s="4" t="inlineStr">
        <is>
          <t>Carlos Pereira</t>
        </is>
      </c>
      <c r="E8" s="3" t="inlineStr">
        <is>
          <t>Porto Alegre</t>
        </is>
      </c>
      <c r="F8" s="3" t="inlineStr">
        <is>
          <t>Gasolina</t>
        </is>
      </c>
      <c r="G8" s="11" t="n">
        <v>31450</v>
      </c>
      <c r="H8" s="11" t="n">
        <v>31820</v>
      </c>
      <c r="I8" s="12">
        <f>H8-G8</f>
        <v/>
      </c>
      <c r="J8" s="13" t="n">
        <v>36</v>
      </c>
      <c r="K8" s="14" t="n">
        <v>5.92</v>
      </c>
      <c r="L8" s="15">
        <f>J8*K8</f>
        <v/>
      </c>
      <c r="M8" s="16">
        <f>IFERROR(I8/J8,0)</f>
        <v/>
      </c>
      <c r="N8" s="3">
        <f>IFERROR(IF(M8&gt;=VLOOKUP(B8,Veículos!$A$4:$F$11,5,0),"Eficiente","Abaixo da Média"),"")</f>
        <v/>
      </c>
    </row>
    <row r="9">
      <c r="A9" s="17" t="inlineStr">
        <is>
          <t>25/02/2026</t>
        </is>
      </c>
      <c r="B9" s="10" t="inlineStr">
        <is>
          <t>MNO6F78</t>
        </is>
      </c>
      <c r="C9" s="7">
        <f>IFERROR(VLOOKUP(B9,Veículos!$A$4:$F$11,2,0),"")</f>
        <v/>
      </c>
      <c r="D9" s="7" t="inlineStr">
        <is>
          <t>Juliana Costa</t>
        </is>
      </c>
      <c r="E9" s="6" t="inlineStr">
        <is>
          <t>Salvador</t>
        </is>
      </c>
      <c r="F9" s="6" t="inlineStr">
        <is>
          <t>Gasolina</t>
        </is>
      </c>
      <c r="G9" s="11" t="n">
        <v>12980</v>
      </c>
      <c r="H9" s="11" t="n">
        <v>13330</v>
      </c>
      <c r="I9" s="18">
        <f>H9-G9</f>
        <v/>
      </c>
      <c r="J9" s="13" t="n">
        <v>27.5</v>
      </c>
      <c r="K9" s="14" t="n">
        <v>5.79</v>
      </c>
      <c r="L9" s="19">
        <f>J9*K9</f>
        <v/>
      </c>
      <c r="M9" s="20">
        <f>IFERROR(I9/J9,0)</f>
        <v/>
      </c>
      <c r="N9" s="6">
        <f>IFERROR(IF(M9&gt;=VLOOKUP(B9,Veículos!$A$4:$F$11,5,0),"Eficiente","Abaixo da Média"),"")</f>
        <v/>
      </c>
    </row>
    <row r="10">
      <c r="A10" s="9" t="inlineStr">
        <is>
          <t>05/03/2026</t>
        </is>
      </c>
      <c r="B10" s="10" t="inlineStr">
        <is>
          <t>PQR7G89</t>
        </is>
      </c>
      <c r="C10" s="4">
        <f>IFERROR(VLOOKUP(B10,Veículos!$A$4:$F$11,2,0),"")</f>
        <v/>
      </c>
      <c r="D10" s="4" t="inlineStr">
        <is>
          <t>Rafael Almeida</t>
        </is>
      </c>
      <c r="E10" s="3" t="inlineStr">
        <is>
          <t>Recife</t>
        </is>
      </c>
      <c r="F10" s="3" t="inlineStr">
        <is>
          <t>Diesel S10</t>
        </is>
      </c>
      <c r="G10" s="11" t="n">
        <v>61200</v>
      </c>
      <c r="H10" s="11" t="n">
        <v>61870</v>
      </c>
      <c r="I10" s="12">
        <f>H10-G10</f>
        <v/>
      </c>
      <c r="J10" s="13" t="n">
        <v>68.5</v>
      </c>
      <c r="K10" s="14" t="n">
        <v>6.05</v>
      </c>
      <c r="L10" s="15">
        <f>J10*K10</f>
        <v/>
      </c>
      <c r="M10" s="16">
        <f>IFERROR(I10/J10,0)</f>
        <v/>
      </c>
      <c r="N10" s="3">
        <f>IFERROR(IF(M10&gt;=VLOOKUP(B10,Veículos!$A$4:$F$11,5,0),"Eficiente","Abaixo da Média"),"")</f>
        <v/>
      </c>
    </row>
    <row r="11">
      <c r="A11" s="17" t="inlineStr">
        <is>
          <t>12/03/2026</t>
        </is>
      </c>
      <c r="B11" s="10" t="inlineStr">
        <is>
          <t>STU8H90</t>
        </is>
      </c>
      <c r="C11" s="7">
        <f>IFERROR(VLOOKUP(B11,Veículos!$A$4:$F$11,2,0),"")</f>
        <v/>
      </c>
      <c r="D11" s="7" t="inlineStr">
        <is>
          <t>Camila Ferreira</t>
        </is>
      </c>
      <c r="E11" s="6" t="inlineStr">
        <is>
          <t>Fortaleza</t>
        </is>
      </c>
      <c r="F11" s="6" t="inlineStr">
        <is>
          <t>Gasolina</t>
        </is>
      </c>
      <c r="G11" s="11" t="n">
        <v>9450</v>
      </c>
      <c r="H11" s="11" t="n">
        <v>9800</v>
      </c>
      <c r="I11" s="18">
        <f>H11-G11</f>
        <v/>
      </c>
      <c r="J11" s="13" t="n">
        <v>27.8</v>
      </c>
      <c r="K11" s="14" t="n">
        <v>5.99</v>
      </c>
      <c r="L11" s="19">
        <f>J11*K11</f>
        <v/>
      </c>
      <c r="M11" s="20">
        <f>IFERROR(I11/J11,0)</f>
        <v/>
      </c>
      <c r="N11" s="6">
        <f>IFERROR(IF(M11&gt;=VLOOKUP(B11,Veículos!$A$4:$F$11,5,0),"Eficiente","Abaixo da Média"),"")</f>
        <v/>
      </c>
    </row>
    <row r="12">
      <c r="A12" s="9" t="inlineStr">
        <is>
          <t>20/03/2026</t>
        </is>
      </c>
      <c r="B12" s="10" t="inlineStr">
        <is>
          <t>ABC1A23</t>
        </is>
      </c>
      <c r="C12" s="4">
        <f>IFERROR(VLOOKUP(B12,Veículos!$A$4:$F$11,2,0),"")</f>
        <v/>
      </c>
      <c r="D12" s="4" t="inlineStr">
        <is>
          <t>João Silva</t>
        </is>
      </c>
      <c r="E12" s="3" t="inlineStr">
        <is>
          <t>São Paulo</t>
        </is>
      </c>
      <c r="F12" s="3" t="inlineStr">
        <is>
          <t>Gasolina</t>
        </is>
      </c>
      <c r="G12" s="11" t="n">
        <v>42480</v>
      </c>
      <c r="H12" s="11" t="n">
        <v>42850</v>
      </c>
      <c r="I12" s="12">
        <f>H12-G12</f>
        <v/>
      </c>
      <c r="J12" s="13" t="n">
        <v>33.6</v>
      </c>
      <c r="K12" s="14" t="n">
        <v>5.85</v>
      </c>
      <c r="L12" s="15">
        <f>J12*K12</f>
        <v/>
      </c>
      <c r="M12" s="16">
        <f>IFERROR(I12/J12,0)</f>
        <v/>
      </c>
      <c r="N12" s="3">
        <f>IFERROR(IF(M12&gt;=VLOOKUP(B12,Veículos!$A$4:$F$11,5,0),"Eficiente","Abaixo da Média"),"")</f>
        <v/>
      </c>
    </row>
    <row r="13">
      <c r="A13" s="17" t="inlineStr">
        <is>
          <t>28/03/2026</t>
        </is>
      </c>
      <c r="B13" s="10" t="inlineStr">
        <is>
          <t>CDE3C45</t>
        </is>
      </c>
      <c r="C13" s="7">
        <f>IFERROR(VLOOKUP(B13,Veículos!$A$4:$F$11,2,0),"")</f>
        <v/>
      </c>
      <c r="D13" s="7" t="inlineStr">
        <is>
          <t>Pedro Santos</t>
        </is>
      </c>
      <c r="E13" s="6" t="inlineStr">
        <is>
          <t>Belo Horizonte</t>
        </is>
      </c>
      <c r="F13" s="6" t="inlineStr">
        <is>
          <t>Gasolina</t>
        </is>
      </c>
      <c r="G13" s="11" t="n">
        <v>55600</v>
      </c>
      <c r="H13" s="11" t="n">
        <v>55990</v>
      </c>
      <c r="I13" s="18">
        <f>H13-G13</f>
        <v/>
      </c>
      <c r="J13" s="13" t="n">
        <v>33.5</v>
      </c>
      <c r="K13" s="14" t="n">
        <v>5.9</v>
      </c>
      <c r="L13" s="19">
        <f>J13*K13</f>
        <v/>
      </c>
      <c r="M13" s="20">
        <f>IFERROR(I13/J13,0)</f>
        <v/>
      </c>
      <c r="N13" s="6">
        <f>IFERROR(IF(M13&gt;=VLOOKUP(B13,Veículos!$A$4:$F$11,5,0),"Eficiente","Abaixo da Média"),"")</f>
        <v/>
      </c>
    </row>
    <row r="14">
      <c r="A14" s="21" t="inlineStr">
        <is>
          <t>TOTAIS / MÉDIAS</t>
        </is>
      </c>
      <c r="B14" s="35" t="n"/>
      <c r="C14" s="35" t="n"/>
      <c r="D14" s="35" t="n"/>
      <c r="E14" s="35" t="n"/>
      <c r="F14" s="36" t="n"/>
      <c r="I14" s="23">
        <f>SUM(I4:I13)</f>
        <v/>
      </c>
      <c r="J14" s="24">
        <f>SUM(J4:J13)</f>
        <v/>
      </c>
      <c r="K14" s="25">
        <f>IFERROR(AVERAGE(K4:K13),0)</f>
        <v/>
      </c>
      <c r="L14" s="25">
        <f>SUM(L4:L13)</f>
        <v/>
      </c>
      <c r="M14" s="26">
        <f>IFERROR(AVERAGE(M4:M13),0)</f>
        <v/>
      </c>
      <c r="N14" s="22" t="n"/>
    </row>
  </sheetData>
  <mergeCells count="2">
    <mergeCell ref="A1:M1"/>
    <mergeCell ref="A14:F14"/>
  </mergeCells>
  <conditionalFormatting sqref="N4:N13">
    <cfRule type="expression" priority="1" dxfId="0" stopIfTrue="1">
      <formula>N4="Eficiente"</formula>
    </cfRule>
    <cfRule type="expression" priority="2" dxfId="1" stopIfTrue="1">
      <formula>N4="Abaixo da Média"</formula>
    </cfRule>
  </conditionalFormatting>
  <conditionalFormatting sqref="M4:M13">
    <cfRule type="cellIs" priority="3" operator="lessThan" dxfId="1">
      <formula>8</formula>
    </cfRule>
  </conditionalFormatting>
  <dataValidations count="2">
    <dataValidation sqref="B4:B13" showErrorMessage="1" showInputMessage="1" allowBlank="1" type="list">
      <formula1>=Veículos!$A$4:$A$11</formula1>
    </dataValidation>
    <dataValidation sqref="F4:F13" showErrorMessage="1" showInputMessage="1" allowBlank="1" type="list">
      <formula1>"Gasolina,Etanol,Diesel S10,GNV"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24"/>
  <sheetViews>
    <sheetView workbookViewId="0">
      <selection activeCell="A1" sqref="A1"/>
    </sheetView>
  </sheetViews>
  <sheetFormatPr baseColWidth="8" defaultRowHeight="15"/>
  <cols>
    <col width="32" customWidth="1" min="1" max="1"/>
    <col width="18" customWidth="1" min="2" max="2"/>
    <col width="12" customWidth="1" min="4" max="4"/>
    <col width="16" customWidth="1" min="5" max="5"/>
    <col width="10" customWidth="1" min="6" max="6"/>
    <col width="20" customWidth="1" min="7" max="7"/>
  </cols>
  <sheetData>
    <row r="1" ht="26" customHeight="1">
      <c r="A1" s="1" t="inlineStr">
        <is>
          <t>PAINEL DE CONSUMO DE COMBUSTÍVEL</t>
        </is>
      </c>
    </row>
    <row r="2"/>
    <row r="3">
      <c r="A3" s="27" t="inlineStr">
        <is>
          <t>INDICADORES GERAIS</t>
        </is>
      </c>
      <c r="D3" s="27" t="inlineStr">
        <is>
          <t>GASTO E CONSUMO POR VEÍCULO</t>
        </is>
      </c>
    </row>
    <row r="4">
      <c r="A4" s="28" t="inlineStr">
        <is>
          <t>Total de Litros Abastecidos</t>
        </is>
      </c>
      <c r="B4" s="29">
        <f>Abastecimentos!J14</f>
        <v/>
      </c>
      <c r="D4" s="2" t="inlineStr">
        <is>
          <t>Placa</t>
        </is>
      </c>
      <c r="E4" s="2" t="inlineStr">
        <is>
          <t>Valor Total (R$)</t>
        </is>
      </c>
      <c r="F4" s="2" t="inlineStr">
        <is>
          <t>Litros</t>
        </is>
      </c>
      <c r="G4" s="2" t="inlineStr">
        <is>
          <t>Consumo Médio (km/l)</t>
        </is>
      </c>
    </row>
    <row r="5">
      <c r="A5" s="30" t="inlineStr">
        <is>
          <t>Valor Total Gasto (R$)</t>
        </is>
      </c>
      <c r="B5" s="31">
        <f>Abastecimentos!L14</f>
        <v/>
      </c>
      <c r="D5" s="6" t="inlineStr">
        <is>
          <t>ABC1A23</t>
        </is>
      </c>
      <c r="E5" s="19">
        <f>SUMIF(Abastecimentos!$B$4:$B$13,D5,Abastecimentos!$L$4:$L$13)</f>
        <v/>
      </c>
      <c r="F5" s="8">
        <f>SUMIF(Abastecimentos!$B$4:$B$13,D5,Abastecimentos!$J$4:$J$13)</f>
        <v/>
      </c>
      <c r="G5" s="20">
        <f>IFERROR(AVERAGEIF(Abastecimentos!$B$4:$B$13,D5,Abastecimentos!$M$4:$M$13),0)</f>
        <v/>
      </c>
    </row>
    <row r="6">
      <c r="A6" s="28" t="inlineStr">
        <is>
          <t>Consumo Médio da Frota (km/l)</t>
        </is>
      </c>
      <c r="B6" s="32">
        <f>Abastecimentos!M14</f>
        <v/>
      </c>
      <c r="D6" s="3" t="inlineStr">
        <is>
          <t>BRA2B34</t>
        </is>
      </c>
      <c r="E6" s="15">
        <f>SUMIF(Abastecimentos!$B$4:$B$13,D6,Abastecimentos!$L$4:$L$13)</f>
        <v/>
      </c>
      <c r="F6" s="5">
        <f>SUMIF(Abastecimentos!$B$4:$B$13,D6,Abastecimentos!$J$4:$J$13)</f>
        <v/>
      </c>
      <c r="G6" s="16">
        <f>IFERROR(AVERAGEIF(Abastecimentos!$B$4:$B$13,D6,Abastecimentos!$M$4:$M$13),0)</f>
        <v/>
      </c>
    </row>
    <row r="7">
      <c r="A7" s="30" t="inlineStr">
        <is>
          <t>Preço Médio por Litro (R$)</t>
        </is>
      </c>
      <c r="B7" s="31">
        <f>Abastecimentos!K14</f>
        <v/>
      </c>
      <c r="D7" s="6" t="inlineStr">
        <is>
          <t>CDE3C45</t>
        </is>
      </c>
      <c r="E7" s="19">
        <f>SUMIF(Abastecimentos!$B$4:$B$13,D7,Abastecimentos!$L$4:$L$13)</f>
        <v/>
      </c>
      <c r="F7" s="8">
        <f>SUMIF(Abastecimentos!$B$4:$B$13,D7,Abastecimentos!$J$4:$J$13)</f>
        <v/>
      </c>
      <c r="G7" s="20">
        <f>IFERROR(AVERAGEIF(Abastecimentos!$B$4:$B$13,D7,Abastecimentos!$M$4:$M$13),0)</f>
        <v/>
      </c>
    </row>
    <row r="8">
      <c r="A8" s="28" t="inlineStr">
        <is>
          <t>Nº de Abastecimentos</t>
        </is>
      </c>
      <c r="B8" s="33">
        <f>COUNTA(Abastecimentos!B4:B13)</f>
        <v/>
      </c>
      <c r="D8" s="3" t="inlineStr">
        <is>
          <t>FGH4D56</t>
        </is>
      </c>
      <c r="E8" s="15">
        <f>SUMIF(Abastecimentos!$B$4:$B$13,D8,Abastecimentos!$L$4:$L$13)</f>
        <v/>
      </c>
      <c r="F8" s="5">
        <f>SUMIF(Abastecimentos!$B$4:$B$13,D8,Abastecimentos!$J$4:$J$13)</f>
        <v/>
      </c>
      <c r="G8" s="16">
        <f>IFERROR(AVERAGEIF(Abastecimentos!$B$4:$B$13,D8,Abastecimentos!$M$4:$M$13),0)</f>
        <v/>
      </c>
    </row>
    <row r="9">
      <c r="A9" s="30" t="inlineStr">
        <is>
          <t>Veículos Abaixo da Média</t>
        </is>
      </c>
      <c r="B9" s="34">
        <f>COUNTIF(Abastecimentos!N4:N13,"Abaixo da Média")</f>
        <v/>
      </c>
      <c r="D9" s="6" t="inlineStr">
        <is>
          <t>JKL5E67</t>
        </is>
      </c>
      <c r="E9" s="19">
        <f>SUMIF(Abastecimentos!$B$4:$B$13,D9,Abastecimentos!$L$4:$L$13)</f>
        <v/>
      </c>
      <c r="F9" s="8">
        <f>SUMIF(Abastecimentos!$B$4:$B$13,D9,Abastecimentos!$J$4:$J$13)</f>
        <v/>
      </c>
      <c r="G9" s="20">
        <f>IFERROR(AVERAGEIF(Abastecimentos!$B$4:$B$13,D9,Abastecimentos!$M$4:$M$13),0)</f>
        <v/>
      </c>
    </row>
    <row r="10">
      <c r="D10" s="3" t="inlineStr">
        <is>
          <t>MNO6F78</t>
        </is>
      </c>
      <c r="E10" s="15">
        <f>SUMIF(Abastecimentos!$B$4:$B$13,D10,Abastecimentos!$L$4:$L$13)</f>
        <v/>
      </c>
      <c r="F10" s="5">
        <f>SUMIF(Abastecimentos!$B$4:$B$13,D10,Abastecimentos!$J$4:$J$13)</f>
        <v/>
      </c>
      <c r="G10" s="16">
        <f>IFERROR(AVERAGEIF(Abastecimentos!$B$4:$B$13,D10,Abastecimentos!$M$4:$M$13),0)</f>
        <v/>
      </c>
    </row>
    <row r="11">
      <c r="D11" s="6" t="inlineStr">
        <is>
          <t>PQR7G89</t>
        </is>
      </c>
      <c r="E11" s="19">
        <f>SUMIF(Abastecimentos!$B$4:$B$13,D11,Abastecimentos!$L$4:$L$13)</f>
        <v/>
      </c>
      <c r="F11" s="8">
        <f>SUMIF(Abastecimentos!$B$4:$B$13,D11,Abastecimentos!$J$4:$J$13)</f>
        <v/>
      </c>
      <c r="G11" s="20">
        <f>IFERROR(AVERAGEIF(Abastecimentos!$B$4:$B$13,D11,Abastecimentos!$M$4:$M$13),0)</f>
        <v/>
      </c>
    </row>
    <row r="12">
      <c r="D12" s="3" t="inlineStr">
        <is>
          <t>STU8H90</t>
        </is>
      </c>
      <c r="E12" s="15">
        <f>SUMIF(Abastecimentos!$B$4:$B$13,D12,Abastecimentos!$L$4:$L$13)</f>
        <v/>
      </c>
      <c r="F12" s="5">
        <f>SUMIF(Abastecimentos!$B$4:$B$13,D12,Abastecimentos!$J$4:$J$13)</f>
        <v/>
      </c>
      <c r="G12" s="16">
        <f>IFERROR(AVERAGEIF(Abastecimentos!$B$4:$B$13,D12,Abastecimentos!$M$4:$M$13),0)</f>
        <v/>
      </c>
    </row>
    <row r="13"/>
    <row r="14"/>
    <row r="15"/>
    <row r="16"/>
    <row r="17"/>
    <row r="18"/>
    <row r="19">
      <c r="D19" s="27" t="inlineStr">
        <is>
          <t>GASTO POR COMBUSTÍVEL</t>
        </is>
      </c>
    </row>
    <row r="20">
      <c r="D20" s="2" t="inlineStr">
        <is>
          <t>Combustível</t>
        </is>
      </c>
      <c r="E20" s="2" t="inlineStr">
        <is>
          <t>Valor (R$)</t>
        </is>
      </c>
    </row>
    <row r="21">
      <c r="D21" s="6" t="inlineStr">
        <is>
          <t>Gasolina</t>
        </is>
      </c>
      <c r="E21" s="19">
        <f>SUMIF(Abastecimentos!$F$4:$F$13,D21,Abastecimentos!$L$4:$L$13)</f>
        <v/>
      </c>
    </row>
    <row r="22">
      <c r="D22" s="3" t="inlineStr">
        <is>
          <t>Etanol</t>
        </is>
      </c>
      <c r="E22" s="15">
        <f>SUMIF(Abastecimentos!$F$4:$F$13,D22,Abastecimentos!$L$4:$L$13)</f>
        <v/>
      </c>
    </row>
    <row r="23">
      <c r="D23" s="6" t="inlineStr">
        <is>
          <t>Diesel S10</t>
        </is>
      </c>
      <c r="E23" s="19">
        <f>SUMIF(Abastecimentos!$F$4:$F$13,D23,Abastecimentos!$L$4:$L$13)</f>
        <v/>
      </c>
    </row>
    <row r="24">
      <c r="D24" s="3" t="inlineStr">
        <is>
          <t>GNV</t>
        </is>
      </c>
      <c r="E24" s="15">
        <f>SUMIF(Abastecimentos!$F$4:$F$13,D24,Abastecimentos!$L$4:$L$13)</f>
        <v/>
      </c>
    </row>
  </sheetData>
  <mergeCells count="4">
    <mergeCell ref="A1:G1"/>
    <mergeCell ref="A3:B3"/>
    <mergeCell ref="D3:G3"/>
    <mergeCell ref="D19:E19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cols>
    <col width="18" customWidth="1" min="1" max="1"/>
    <col width="22" customWidth="1" min="2" max="2"/>
    <col width="22" customWidth="1" min="3" max="3"/>
    <col width="22" customWidth="1" min="4" max="4"/>
  </cols>
  <sheetData>
    <row r="1" ht="26" customHeight="1">
      <c r="A1" s="1" t="inlineStr">
        <is>
          <t>INSTRUÇÕES DE USO DA PLANILHA</t>
        </is>
      </c>
    </row>
    <row r="2"/>
    <row r="3">
      <c r="A3" s="2" t="inlineStr">
        <is>
          <t>Aba</t>
        </is>
      </c>
      <c r="B3" s="2" t="inlineStr">
        <is>
          <t>Descrição</t>
        </is>
      </c>
      <c r="C3" s="35" t="n"/>
      <c r="D3" s="36" t="n"/>
    </row>
    <row r="4" ht="48" customHeight="1">
      <c r="A4" s="37" t="inlineStr">
        <is>
          <t>Veículos</t>
        </is>
      </c>
      <c r="B4" s="38" t="inlineStr">
        <is>
          <t>Cadastro da frota com placa, modelo, ano, categoria, consumo médio informado pelo fabricante e capacidade do tanque. Serve de base para os cálculos e validações da planilha (VLOOKUP).</t>
        </is>
      </c>
      <c r="C4" s="35" t="n"/>
      <c r="D4" s="36" t="n"/>
    </row>
    <row r="5" ht="48" customHeight="1">
      <c r="A5" s="39" t="inlineStr">
        <is>
          <t>Abastecimentos</t>
        </is>
      </c>
      <c r="B5" s="40" t="inlineStr">
        <is>
          <t>Registro de cada abastecimento realizado. Preencha as células em amarelo (Data, Placa, Km Anterior, Km Atual, Litros e Preço/Litro). As demais colunas são calculadas automaticamente: Km Rodado, Valor Total, Consumo (km/l) e Situação (compara o consumo real com o consumo médio de fábrica).</t>
        </is>
      </c>
      <c r="C5" s="35" t="n"/>
      <c r="D5" s="36" t="n"/>
    </row>
    <row r="6" ht="48" customHeight="1">
      <c r="A6" s="37" t="inlineStr">
        <is>
          <t>Painel</t>
        </is>
      </c>
      <c r="B6" s="38" t="inlineStr">
        <is>
          <t>Painel gerencial com indicadores gerais (total de litros, valor gasto, consumo médio da frota, preço médio, nº de abastecimentos) e gráficos: gasto por veículo, evolução do consumo por abastecimento e distribuição de gastos por combustível.</t>
        </is>
      </c>
      <c r="C6" s="35" t="n"/>
      <c r="D6" s="36" t="n"/>
    </row>
    <row r="7" ht="48" customHeight="1">
      <c r="A7" s="39" t="inlineStr">
        <is>
          <t>Dropdowns</t>
        </is>
      </c>
      <c r="B7" s="40" t="inlineStr">
        <is>
          <t>Na aba Abastecimentos, as colunas Placa e Combustível possuem listas suspensas para evitar erros de digitação.</t>
        </is>
      </c>
      <c r="C7" s="35" t="n"/>
      <c r="D7" s="36" t="n"/>
    </row>
    <row r="8" ht="48" customHeight="1">
      <c r="A8" s="37" t="inlineStr">
        <is>
          <t>Cores</t>
        </is>
      </c>
      <c r="B8" s="38" t="inlineStr">
        <is>
          <t>Células amarelas = campos editáveis. Fonte verde = consumo eficiente ou acima da média. Fonte vermelha = consumo abaixo da média do fabricante (atenção).</t>
        </is>
      </c>
      <c r="C8" s="35" t="n"/>
      <c r="D8" s="36" t="n"/>
    </row>
    <row r="9" ht="48" customHeight="1">
      <c r="A9" s="39" t="inlineStr">
        <is>
          <t>Atualização</t>
        </is>
      </c>
      <c r="B9" s="40" t="inlineStr">
        <is>
          <t>Ao adicionar novas linhas de abastecimento, arraste as fórmulas das colunas Km Rodado, Valor Total, Consumo e Situação para as novas linhas, e ajuste os intervalos usados nas fórmulas do Painel se necessário.</t>
        </is>
      </c>
      <c r="C9" s="35" t="n"/>
      <c r="D9" s="36" t="n"/>
    </row>
  </sheetData>
  <mergeCells count="8">
    <mergeCell ref="A1:D1"/>
    <mergeCell ref="B3:D3"/>
    <mergeCell ref="B4:D4"/>
    <mergeCell ref="B5:D5"/>
    <mergeCell ref="B6:D6"/>
    <mergeCell ref="B7:D7"/>
    <mergeCell ref="B8:D8"/>
    <mergeCell ref="B9:D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2026-07-21T17:41:11Z</dcterms:created>
  <dcterms:modified xmlns:dcterms="http://purl.org/dc/terms/" xmlns:xsi="http://www.w3.org/2001/XMLSchema-instance" xsi:type="dcterms:W3CDTF">2026-07-21T17:41:11Z</dcterms:modified>
</cp:coreProperties>
</file>